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lafg\Downloads\"/>
    </mc:Choice>
  </mc:AlternateContent>
  <xr:revisionPtr revIDLastSave="0" documentId="13_ncr:1_{4D1E83AE-FBC0-4C26-B3FA-C6F441A4A483}" xr6:coauthVersionLast="47" xr6:coauthVersionMax="47" xr10:uidLastSave="{00000000-0000-0000-0000-000000000000}"/>
  <bookViews>
    <workbookView xWindow="-108" yWindow="-108" windowWidth="23256" windowHeight="14616" tabRatio="500" firstSheet="5" activeTab="8" xr2:uid="{00000000-000D-0000-FFFF-FFFF00000000}"/>
  </bookViews>
  <sheets>
    <sheet name="🏠 Mulai Di Sini" sheetId="1" r:id="rId1"/>
    <sheet name="📊 Dashboard" sheetId="2" r:id="rId2"/>
    <sheet name="📈 Penjualan" sheetId="3" r:id="rId3"/>
    <sheet name="💸 HPP &amp; Biaya" sheetId="4" r:id="rId4"/>
    <sheet name="📦 Stok Barang" sheetId="5" r:id="rId5"/>
    <sheet name="💵 Arus Kas" sheetId="6" r:id="rId6"/>
    <sheet name="🧾 Piutang &amp; Hutang" sheetId="7" r:id="rId7"/>
    <sheet name="🎯 Hitung Harga Jual" sheetId="8" r:id="rId8"/>
    <sheet name="📋 Panduan" sheetId="9" r:id="rId9"/>
  </sheets>
  <definedNames>
    <definedName name="_xlnm.Print_Area" localSheetId="7">'🎯 Hitung Harga Jual'!$B$2:$F$17</definedName>
    <definedName name="_xlnm.Print_Area" localSheetId="0">'🏠 Mulai Di Sini'!$B$2:$C$20</definedName>
    <definedName name="_xlnm.Print_Area" localSheetId="5">'💵 Arus Kas'!$B$2:$O$20</definedName>
    <definedName name="_xlnm.Print_Area" localSheetId="3">'💸 HPP &amp; Biaya'!$B$2:$O$23</definedName>
    <definedName name="_xlnm.Print_Area" localSheetId="2">'📈 Penjualan'!$B$2:$O$18</definedName>
    <definedName name="_xlnm.Print_Area" localSheetId="1">'📊 Dashboard'!$B$2:$I$26</definedName>
    <definedName name="_xlnm.Print_Area" localSheetId="8">'📋 Panduan'!$B$2:$C$23</definedName>
    <definedName name="_xlnm.Print_Area" localSheetId="4">'📦 Stok Barang'!$B$2:$J$22</definedName>
    <definedName name="_xlnm.Print_Area" localSheetId="6">'🧾 Piutang &amp; Hutang'!$B$2:$H$34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3" i="8" l="1"/>
  <c r="C10" i="8"/>
  <c r="F5" i="8"/>
  <c r="H29" i="7"/>
  <c r="H28" i="7"/>
  <c r="H27" i="7"/>
  <c r="H26" i="7"/>
  <c r="H25" i="7"/>
  <c r="H24" i="7"/>
  <c r="H23" i="7"/>
  <c r="H22" i="7"/>
  <c r="H21" i="7"/>
  <c r="H20" i="7"/>
  <c r="H30" i="7" s="1"/>
  <c r="H15" i="7"/>
  <c r="H14" i="7"/>
  <c r="H13" i="7"/>
  <c r="H12" i="7"/>
  <c r="H11" i="7"/>
  <c r="H10" i="7"/>
  <c r="H9" i="7"/>
  <c r="H8" i="7"/>
  <c r="H7" i="7"/>
  <c r="H6" i="7"/>
  <c r="H16" i="7" s="1"/>
  <c r="H32" i="7" s="1"/>
  <c r="G29" i="2" s="1"/>
  <c r="O16" i="6"/>
  <c r="O15" i="6"/>
  <c r="N14" i="6"/>
  <c r="M14" i="6"/>
  <c r="N13" i="6"/>
  <c r="N17" i="6" s="1"/>
  <c r="M13" i="6"/>
  <c r="M17" i="6" s="1"/>
  <c r="L13" i="6"/>
  <c r="K13" i="6"/>
  <c r="J13" i="6"/>
  <c r="I13" i="6"/>
  <c r="H13" i="6"/>
  <c r="G13" i="6"/>
  <c r="F13" i="6"/>
  <c r="E13" i="6"/>
  <c r="D13" i="6"/>
  <c r="N11" i="6"/>
  <c r="M11" i="6"/>
  <c r="L11" i="6"/>
  <c r="K11" i="6"/>
  <c r="J11" i="6"/>
  <c r="I11" i="6"/>
  <c r="H11" i="6"/>
  <c r="G11" i="6"/>
  <c r="F11" i="6"/>
  <c r="E11" i="6"/>
  <c r="D11" i="6"/>
  <c r="C11" i="6"/>
  <c r="O10" i="6"/>
  <c r="O9" i="6"/>
  <c r="O8" i="6"/>
  <c r="H19" i="5"/>
  <c r="J19" i="5" s="1"/>
  <c r="H18" i="5"/>
  <c r="J18" i="5" s="1"/>
  <c r="H17" i="5"/>
  <c r="J17" i="5" s="1"/>
  <c r="H16" i="5"/>
  <c r="J16" i="5" s="1"/>
  <c r="H15" i="5"/>
  <c r="J15" i="5" s="1"/>
  <c r="H14" i="5"/>
  <c r="J14" i="5" s="1"/>
  <c r="H13" i="5"/>
  <c r="J13" i="5" s="1"/>
  <c r="H12" i="5"/>
  <c r="J12" i="5" s="1"/>
  <c r="H11" i="5"/>
  <c r="J11" i="5" s="1"/>
  <c r="H10" i="5"/>
  <c r="J10" i="5" s="1"/>
  <c r="H9" i="5"/>
  <c r="J9" i="5" s="1"/>
  <c r="H8" i="5"/>
  <c r="J8" i="5" s="1"/>
  <c r="H7" i="5"/>
  <c r="J7" i="5" s="1"/>
  <c r="H6" i="5"/>
  <c r="J6" i="5" s="1"/>
  <c r="H5" i="5"/>
  <c r="J5" i="5" s="1"/>
  <c r="J20" i="5" s="1"/>
  <c r="N21" i="4"/>
  <c r="M21" i="4"/>
  <c r="L21" i="4"/>
  <c r="L14" i="6" s="1"/>
  <c r="K21" i="4"/>
  <c r="K14" i="6" s="1"/>
  <c r="J21" i="4"/>
  <c r="I21" i="4"/>
  <c r="H21" i="4"/>
  <c r="G21" i="4"/>
  <c r="F21" i="4"/>
  <c r="E21" i="4"/>
  <c r="D21" i="4"/>
  <c r="C21" i="4"/>
  <c r="O20" i="4"/>
  <c r="O19" i="4"/>
  <c r="O18" i="4"/>
  <c r="O17" i="4"/>
  <c r="O16" i="4"/>
  <c r="O15" i="4"/>
  <c r="O14" i="4"/>
  <c r="N10" i="4"/>
  <c r="M10" i="4"/>
  <c r="L10" i="4"/>
  <c r="K10" i="4"/>
  <c r="J10" i="4"/>
  <c r="I10" i="4"/>
  <c r="D22" i="2" s="1"/>
  <c r="H10" i="4"/>
  <c r="D21" i="2" s="1"/>
  <c r="G10" i="4"/>
  <c r="D20" i="2" s="1"/>
  <c r="F10" i="4"/>
  <c r="D19" i="2" s="1"/>
  <c r="E10" i="4"/>
  <c r="D18" i="2" s="1"/>
  <c r="D10" i="4"/>
  <c r="D17" i="2" s="1"/>
  <c r="C10" i="4"/>
  <c r="O9" i="4"/>
  <c r="O8" i="4"/>
  <c r="O7" i="4"/>
  <c r="O6" i="4"/>
  <c r="N16" i="3"/>
  <c r="M16" i="3"/>
  <c r="L16" i="3"/>
  <c r="K16" i="3"/>
  <c r="J16" i="3"/>
  <c r="I16" i="3"/>
  <c r="C22" i="2" s="1"/>
  <c r="E22" i="2" s="1"/>
  <c r="H16" i="3"/>
  <c r="C21" i="2" s="1"/>
  <c r="E21" i="2" s="1"/>
  <c r="G16" i="3"/>
  <c r="C20" i="2" s="1"/>
  <c r="E20" i="2" s="1"/>
  <c r="F16" i="3"/>
  <c r="C19" i="2" s="1"/>
  <c r="E19" i="2" s="1"/>
  <c r="E16" i="3"/>
  <c r="C18" i="2" s="1"/>
  <c r="E18" i="2" s="1"/>
  <c r="D16" i="3"/>
  <c r="C17" i="2" s="1"/>
  <c r="E17" i="2" s="1"/>
  <c r="C16" i="3"/>
  <c r="O14" i="3"/>
  <c r="O13" i="3"/>
  <c r="O12" i="3"/>
  <c r="O11" i="3"/>
  <c r="O10" i="3"/>
  <c r="O9" i="3"/>
  <c r="O8" i="3"/>
  <c r="O7" i="3"/>
  <c r="O6" i="3"/>
  <c r="O5" i="3"/>
  <c r="F23" i="2"/>
  <c r="D23" i="2"/>
  <c r="C23" i="2"/>
  <c r="E23" i="2" s="1"/>
  <c r="G23" i="2" s="1"/>
  <c r="H23" i="2" s="1"/>
  <c r="O11" i="6" l="1"/>
  <c r="J14" i="6"/>
  <c r="J17" i="6" s="1"/>
  <c r="C9" i="8"/>
  <c r="C11" i="8" s="1"/>
  <c r="I14" i="6"/>
  <c r="I17" i="6" s="1"/>
  <c r="F22" i="2"/>
  <c r="G22" i="2" s="1"/>
  <c r="H22" i="2" s="1"/>
  <c r="H14" i="6"/>
  <c r="H17" i="6" s="1"/>
  <c r="F21" i="2"/>
  <c r="G21" i="2" s="1"/>
  <c r="H21" i="2" s="1"/>
  <c r="G14" i="6"/>
  <c r="G17" i="6" s="1"/>
  <c r="F20" i="2"/>
  <c r="G20" i="2" s="1"/>
  <c r="H20" i="2" s="1"/>
  <c r="F14" i="6"/>
  <c r="F17" i="6" s="1"/>
  <c r="F19" i="2"/>
  <c r="G19" i="2" s="1"/>
  <c r="H19" i="2" s="1"/>
  <c r="F18" i="2"/>
  <c r="G18" i="2" s="1"/>
  <c r="H18" i="2" s="1"/>
  <c r="E14" i="6"/>
  <c r="E17" i="6" s="1"/>
  <c r="D14" i="6"/>
  <c r="D17" i="6" s="1"/>
  <c r="F17" i="2"/>
  <c r="G17" i="2" s="1"/>
  <c r="H17" i="2" s="1"/>
  <c r="O21" i="4"/>
  <c r="C14" i="6"/>
  <c r="F16" i="2"/>
  <c r="C13" i="6"/>
  <c r="D16" i="2"/>
  <c r="D24" i="2" s="1"/>
  <c r="C10" i="2" s="1"/>
  <c r="O10" i="4"/>
  <c r="O16" i="3"/>
  <c r="C16" i="2"/>
  <c r="L17" i="6"/>
  <c r="K17" i="6"/>
  <c r="F7" i="8" l="1"/>
  <c r="C14" i="8"/>
  <c r="O13" i="6"/>
  <c r="C17" i="6"/>
  <c r="E16" i="2"/>
  <c r="C24" i="2"/>
  <c r="B10" i="2" s="1"/>
  <c r="D10" i="2" s="1"/>
  <c r="O14" i="6"/>
  <c r="F24" i="2"/>
  <c r="C15" i="8" l="1"/>
  <c r="F6" i="8"/>
  <c r="F8" i="8" s="1"/>
  <c r="F10" i="8" s="1"/>
  <c r="C18" i="6"/>
  <c r="O17" i="6"/>
  <c r="G16" i="2"/>
  <c r="E24" i="2"/>
  <c r="F14" i="8" l="1"/>
  <c r="F11" i="8"/>
  <c r="D6" i="6"/>
  <c r="D18" i="6"/>
  <c r="H16" i="2"/>
  <c r="G24" i="2"/>
  <c r="E18" i="6" l="1"/>
  <c r="E6" i="6"/>
  <c r="H24" i="2"/>
  <c r="E10" i="2"/>
  <c r="C12" i="2" s="1"/>
  <c r="F18" i="6" l="1"/>
  <c r="F6" i="6"/>
  <c r="G18" i="6" l="1"/>
  <c r="G6" i="6"/>
  <c r="H18" i="6" l="1"/>
  <c r="H6" i="6"/>
  <c r="I18" i="6" l="1"/>
  <c r="I6" i="6"/>
  <c r="J18" i="6" l="1"/>
  <c r="J6" i="6"/>
  <c r="K18" i="6" l="1"/>
  <c r="D29" i="2"/>
  <c r="K6" i="6"/>
  <c r="L18" i="6" l="1"/>
  <c r="L6" i="6"/>
  <c r="M18" i="6" l="1"/>
  <c r="M6" i="6"/>
  <c r="N18" i="6" l="1"/>
  <c r="O18" i="6" s="1"/>
  <c r="N6" i="6"/>
</calcChain>
</file>

<file path=xl/sharedStrings.xml><?xml version="1.0" encoding="utf-8"?>
<sst xmlns="http://schemas.openxmlformats.org/spreadsheetml/2006/main" count="316" uniqueCount="231">
  <si>
    <t>👋 SELAMAT DATANG! MULAI DARI SINI</t>
  </si>
  <si>
    <t>😊 Tenang, ini mudah kok. Ikuti nomor 1, 2, 3, 4 di bawah ini. Isi datanya sedikit-sedikit juga tidak apa-apa.</t>
  </si>
  <si>
    <t>1</t>
  </si>
  <si>
    <t>📈 Buka sheet "Penjualan"
Tulis berapa uang yang masuk dari jualan tiap bulan. Cari kotak warna KUNING.</t>
  </si>
  <si>
    <t>2</t>
  </si>
  <si>
    <t>💸 Buka sheet "HPP &amp; Biaya"
Tulis berapa uang keluar untuk beli bahan &amp; bayar biaya usaha (listrik, sewa, dll).</t>
  </si>
  <si>
    <t>3</t>
  </si>
  <si>
    <t>📦 Buka sheet "Stok Barang"
Catat berapa barang yang Anda punya. Boleh dilewati dulu kalau belum sempat.</t>
  </si>
  <si>
    <t>4</t>
  </si>
  <si>
    <t>📊 Buka sheet "Dashboard"
Di sinilah hasilnya! Untung atau rugi usaha Anda otomatis muncul di sini.</t>
  </si>
  <si>
    <t>🌟 FITUR TAMBAHAN (BOLEH DILEWATI DULU)</t>
  </si>
  <si>
    <t>💵 Arus Kas  —  Untuk cek uang tunai di kas usaha Anda</t>
  </si>
  <si>
    <t>🧾 Piutang &amp; Hutang  —  Untuk catat siapa masih hutang ke Anda / Anda hutang ke siapa</t>
  </si>
  <si>
    <t>🎯 Hitung Harga Jual  —  Untuk bantu tentukan harga jual produk yang pas</t>
  </si>
  <si>
    <t>💡 INGAT: Kotak KUNING = boleh diisi. Kotak warna lain = otomatis, jangan diubah.</t>
  </si>
  <si>
    <t>📦 LAPORAN KEUANGAN UMKM — DASHBOARD UTAMA</t>
  </si>
  <si>
    <t>Nama Usaha</t>
  </si>
  <si>
    <t>Toko Sejahtera</t>
  </si>
  <si>
    <t>Pemilik</t>
  </si>
  <si>
    <t>Budi Santoso</t>
  </si>
  <si>
    <t>Periode Laporan</t>
  </si>
  <si>
    <t>Jan – Agu 2026</t>
  </si>
  <si>
    <t>Update Terakhir</t>
  </si>
  <si>
    <t>31 Agustus 2026</t>
  </si>
  <si>
    <t>💰 Total Omzet</t>
  </si>
  <si>
    <t>💸 Total HPP</t>
  </si>
  <si>
    <t>📊 Laba Kotor</t>
  </si>
  <si>
    <t>✅ Laba Bersih</t>
  </si>
  <si>
    <t>Akumulasi Jan–Agu 2026</t>
  </si>
  <si>
    <t>📈 Margin Laba Bersih</t>
  </si>
  <si>
    <t>📅 RINGKASAN BULANAN (Jan–Agu 2026)</t>
  </si>
  <si>
    <t>Bulan</t>
  </si>
  <si>
    <t>Omzet</t>
  </si>
  <si>
    <t>HPP</t>
  </si>
  <si>
    <t>Laba Kotor</t>
  </si>
  <si>
    <t>Biaya Ops</t>
  </si>
  <si>
    <t>Laba Bersih</t>
  </si>
  <si>
    <t>Margin %</t>
  </si>
  <si>
    <t>Jan</t>
  </si>
  <si>
    <t>Feb</t>
  </si>
  <si>
    <t>Mar</t>
  </si>
  <si>
    <t>Apr</t>
  </si>
  <si>
    <t>Mei</t>
  </si>
  <si>
    <t>Jun</t>
  </si>
  <si>
    <t>Jul</t>
  </si>
  <si>
    <t>Agu</t>
  </si>
  <si>
    <t>TOTAL</t>
  </si>
  <si>
    <t>💡 Warna KUNING = boleh diisi manual. Warna lain = rumus otomatis, jangan diubah.</t>
  </si>
  <si>
    <t>💰 RINGKASAN TAMBAHAN</t>
  </si>
  <si>
    <t>💵 Saldo Kas per Agustus</t>
  </si>
  <si>
    <t>🧾 Posisi Piutang-Hutang</t>
  </si>
  <si>
    <t>📈 LAPORAN PENJUALAN BULANAN 2026</t>
  </si>
  <si>
    <t>👉 Tulis penjualan tiap produk di kotak KUNING bawah ini. Kalau bingung, lihat sheet "Mulai Di Sini".</t>
  </si>
  <si>
    <t>Produk / Kategori</t>
  </si>
  <si>
    <t>Sep</t>
  </si>
  <si>
    <t>Okt</t>
  </si>
  <si>
    <t>Nov</t>
  </si>
  <si>
    <t>Des</t>
  </si>
  <si>
    <t>Produk A — Makanan Pokok</t>
  </si>
  <si>
    <t>Produk B — Minuman</t>
  </si>
  <si>
    <t>Produk C — Snack / Camilan</t>
  </si>
  <si>
    <t>Produk D — Kebutuhan RT</t>
  </si>
  <si>
    <t>Produk E — Lainnya</t>
  </si>
  <si>
    <t>[Produk 6]</t>
  </si>
  <si>
    <t>[Produk 7]</t>
  </si>
  <si>
    <t>[Produk 8]</t>
  </si>
  <si>
    <t>[Produk 9]</t>
  </si>
  <si>
    <t>[Produk 10]</t>
  </si>
  <si>
    <t>💰 TOTAL OMZET</t>
  </si>
  <si>
    <t>💡 PETUNJUK: Isi sel KUNING dengan penjualan per produk per bulan. Baris hijau tua terhitung otomatis. Kolom Sep–Des dikosongkan (belum terjadi).</t>
  </si>
  <si>
    <t>💸 HPP &amp; BIAYA OPERASIONAL 2026</t>
  </si>
  <si>
    <t>👉 Tulis biaya bahan baku &amp; biaya usaha sehari-hari di kotak KUNING bawah ini.</t>
  </si>
  <si>
    <t>HARGA POKOK PENJUALAN (HPP)</t>
  </si>
  <si>
    <t>Komponen HPP</t>
  </si>
  <si>
    <t>Pembelian Bahan Baku</t>
  </si>
  <si>
    <t>Ongkos Kirim Masuk</t>
  </si>
  <si>
    <t>Kemasan / Packing</t>
  </si>
  <si>
    <t>Lainnya</t>
  </si>
  <si>
    <t>TOTAL HPP</t>
  </si>
  <si>
    <t>BIAYA OPERASIONAL</t>
  </si>
  <si>
    <t>Jenis Biaya</t>
  </si>
  <si>
    <t>Gaji Karyawan</t>
  </si>
  <si>
    <t>Sewa Tempat</t>
  </si>
  <si>
    <t>Listrik &amp; Air</t>
  </si>
  <si>
    <t>Internet &amp; Pulsa</t>
  </si>
  <si>
    <t>Iklan / Promosi</t>
  </si>
  <si>
    <t>Transportasi</t>
  </si>
  <si>
    <t>TOTAL BIAYA OPS</t>
  </si>
  <si>
    <t>💡 PETUNJUK: Ubah angka di sel KUNING. Baris merah = Total HPP (otomatis), baris biru = Total Biaya Ops (otomatis).</t>
  </si>
  <si>
    <t>📦 MANAJEMEN STOK BARANG</t>
  </si>
  <si>
    <t>👉 Catat barang yang Anda punya di kotak KUNING. Boleh dilewati kalau belum sempat.</t>
  </si>
  <si>
    <t>No</t>
  </si>
  <si>
    <t>Nama Produk</t>
  </si>
  <si>
    <t>Satuan</t>
  </si>
  <si>
    <t>Stok Awal</t>
  </si>
  <si>
    <t>Masuk</t>
  </si>
  <si>
    <t>Keluar</t>
  </si>
  <si>
    <t>Stok Akhir</t>
  </si>
  <si>
    <t>Harga Beli/Unit</t>
  </si>
  <si>
    <t>Total Nilai Stok</t>
  </si>
  <si>
    <t>Produk A</t>
  </si>
  <si>
    <t>Pcs</t>
  </si>
  <si>
    <t>Produk B</t>
  </si>
  <si>
    <t>Botol</t>
  </si>
  <si>
    <t>Produk C</t>
  </si>
  <si>
    <t>Bungkus</t>
  </si>
  <si>
    <t>Produk D</t>
  </si>
  <si>
    <t>Lusin</t>
  </si>
  <si>
    <t>Produk E</t>
  </si>
  <si>
    <t>Kg</t>
  </si>
  <si>
    <t>💰 TOTAL NILAI STOK</t>
  </si>
  <si>
    <t>💡 PETUNJUK: Isi sel KUNING (nama, satuan, stok awal, masuk, keluar, harga beli). Stok Akhir &amp; Total Nilai otomatis.</t>
  </si>
  <si>
    <t>💵 LAPORAN ARUS KAS (CASH FLOW) 2026</t>
  </si>
  <si>
    <t>👉 Fitur lanjutan: untuk cek uang tunai yang benar-benar ada di kas usaha Anda.</t>
  </si>
  <si>
    <t>⚠️ Arus kas berbeda dari laba rugi: laba di atas kertas belum tentu ada uangnya secara tunai. Sheet ini memantau uang tunai yang benar-benar keluar-masuk.</t>
  </si>
  <si>
    <t>Komponen</t>
  </si>
  <si>
    <t>Saldo Kas Awal Bulan</t>
  </si>
  <si>
    <t>➕ KAS MASUK</t>
  </si>
  <si>
    <t>Penjualan Tunai</t>
  </si>
  <si>
    <t>Piutang Tertagih</t>
  </si>
  <si>
    <t>Modal / Suntikan Dana</t>
  </si>
  <si>
    <t>TOTAL KAS MASUK</t>
  </si>
  <si>
    <t>➖ KAS KELUAR</t>
  </si>
  <si>
    <t>Pembelian Bahan Baku (HPP)</t>
  </si>
  <si>
    <t>Biaya Operasional</t>
  </si>
  <si>
    <t>Bayar Hutang Usaha</t>
  </si>
  <si>
    <t>Ambil Pribadi (Prive)</t>
  </si>
  <si>
    <t>TOTAL KAS KELUAR</t>
  </si>
  <si>
    <t>💰 SALDO KAS AKHIR BULAN</t>
  </si>
  <si>
    <t>⚠️ PENTING: Kolom TOTAL di baris "Saldo Kas Akhir" BUKAN hasil (Total Kas Masuk − Total Kas Keluar). Itu adalah Saldo Kas Akhir Desember (bulan terakhir), karena saldo kas itu POSISI di satu waktu, bukan sesuatu yang dijumlahkan tiap bulan. Kalau mau cek: Saldo Kas Akhir = Saldo Kas Awal Januari + Total Kas Masuk − Total Kas Keluar.</t>
  </si>
  <si>
    <t>💡 PETUNJUK: Isi sel KUNING (kas masuk &amp; keluar manual). HPP dan Biaya Ops otomatis dari sheet lain. Saldo Awal Feb dst otomatis dari Saldo Akhir bulan sebelumnya.</t>
  </si>
  <si>
    <t>🧾 PIUTANG &amp; HUTANG USAHA</t>
  </si>
  <si>
    <t>👉 Fitur lanjutan: catat siapa yang masih hutang ke Anda, dan Anda hutang ke siapa.</t>
  </si>
  <si>
    <t>📒 PIUTANG USAHA (Uang yang belum dibayar pelanggan)</t>
  </si>
  <si>
    <t>Nama Pelanggan</t>
  </si>
  <si>
    <t>Tgl Transaksi</t>
  </si>
  <si>
    <t>Jumlah Piutang</t>
  </si>
  <si>
    <t>Jatuh Tempo</t>
  </si>
  <si>
    <t>Status</t>
  </si>
  <si>
    <t>Sisa Piutang</t>
  </si>
  <si>
    <t>Bu Sari (Toko Kelontong)</t>
  </si>
  <si>
    <t>2026-08-01</t>
  </si>
  <si>
    <t>2026-08-15</t>
  </si>
  <si>
    <t>Belum Lunas</t>
  </si>
  <si>
    <t>Pak Joko (Reseller)</t>
  </si>
  <si>
    <t>2026-08-05</t>
  </si>
  <si>
    <t>2026-08-20</t>
  </si>
  <si>
    <t>Warung Bahagia</t>
  </si>
  <si>
    <t>2026-07-28</t>
  </si>
  <si>
    <t>2026-08-12</t>
  </si>
  <si>
    <t>Lunas</t>
  </si>
  <si>
    <t>💰 TOTAL SISA PIUTANG</t>
  </si>
  <si>
    <t>📤 HUTANG USAHA (Tagihan yang belum kamu bayar)</t>
  </si>
  <si>
    <t>Nama Supplier</t>
  </si>
  <si>
    <t>Jumlah Hutang</t>
  </si>
  <si>
    <t>Sisa Hutang</t>
  </si>
  <si>
    <t>CV Sumber Rejeki (Supplier Bahan)</t>
  </si>
  <si>
    <t>2026-08-02</t>
  </si>
  <si>
    <t>2026-08-17</t>
  </si>
  <si>
    <t>Toko Kemasan Jaya</t>
  </si>
  <si>
    <t>2026-08-06</t>
  </si>
  <si>
    <t>2026-08-21</t>
  </si>
  <si>
    <t>PT Distribusi Utama</t>
  </si>
  <si>
    <t>2026-07-25</t>
  </si>
  <si>
    <t>2026-08-09</t>
  </si>
  <si>
    <t>💰 TOTAL SISA HUTANG</t>
  </si>
  <si>
    <t>⚖️ POSISI BERSIH (Piutang − Hutang)</t>
  </si>
  <si>
    <t>💡 PETUNJUK: Isi sel KUNING. Kolom Status pakai dropdown (klik sel &gt; pilih Lunas/Belum Lunas). Sisa otomatis jadi 0 saat status Lunas.</t>
  </si>
  <si>
    <t>🎯 HITUNG HARGA JUAL &amp; BALIK MODAL</t>
  </si>
  <si>
    <t>💰 HITUNG HARGA JUAL</t>
  </si>
  <si>
    <t>⚖️ KAPAN BALIK MODAL?</t>
  </si>
  <si>
    <t>Biaya Bahan Baku / unit</t>
  </si>
  <si>
    <t>Biaya Tetap per Bulan (Sewa, Gaji, dll)</t>
  </si>
  <si>
    <t>Biaya Kemasan / unit</t>
  </si>
  <si>
    <t>Harga Jual per Barang (ambil dari kiri)</t>
  </si>
  <si>
    <t>Biaya Tenaga Kerja Langsung / unit</t>
  </si>
  <si>
    <t>Modal per Barang (ambil dari kiri)</t>
  </si>
  <si>
    <t>Estimasi Unit Terjual / bulan</t>
  </si>
  <si>
    <t>Untung Kotor per Barang</t>
  </si>
  <si>
    <t>Alokasi Biaya Operasional / unit</t>
  </si>
  <si>
    <t xml:space="preserve"> = HPP per Unit (Bahan+Kemasan+TK)</t>
  </si>
  <si>
    <t>✅ JUAL BERAPA BARANG BIAR BALIK MODAL</t>
  </si>
  <si>
    <t xml:space="preserve"> = Total Biaya per Unit</t>
  </si>
  <si>
    <t>✅ BALIK MODAL SAAT OMZET MENCAPAI</t>
  </si>
  <si>
    <t>Mau Untung Berapa Persen?</t>
  </si>
  <si>
    <t>Perkiraan Terjual per Bulan</t>
  </si>
  <si>
    <t>✅ SEBAIKNYA DIJUAL SEHARGA</t>
  </si>
  <si>
    <t>Apakah Sudah Untung?</t>
  </si>
  <si>
    <t>Untung per Barang Terjual</t>
  </si>
  <si>
    <t>💡 PETUNJUK: Isi sel KUNING di kiri untuk hitung harga jual otomatis. BEP di kanan otomatis pakai Biaya Tetap dari sheet HPP &amp; Biaya (Gaji+Sewa) dan Harga Jual dari kalkulator kiri.</t>
  </si>
  <si>
    <t>📋 PANDUAN PENGGUNAAN TEMPLATE</t>
  </si>
  <si>
    <t>🎨 KODE WARNA</t>
  </si>
  <si>
    <t>🟨 Sel Kuning</t>
  </si>
  <si>
    <t>Input manual — silakan diisi/diubah</t>
  </si>
  <si>
    <t>🟩 Sel Hijau</t>
  </si>
  <si>
    <t>Rumus otomatis — jangan diubah</t>
  </si>
  <si>
    <t>🟥 Sel Merah</t>
  </si>
  <si>
    <t>Total HPP, dihitung otomatis</t>
  </si>
  <si>
    <t>🟦 Sel Biru</t>
  </si>
  <si>
    <t>Total Biaya Ops, dihitung otomatis</t>
  </si>
  <si>
    <t>📊 CARA PAKAI (urutan disarankan)</t>
  </si>
  <si>
    <t>1. Sheet Penjualan</t>
  </si>
  <si>
    <t>Isi nama produk &amp; angka penjualan per bulan di sel kuning</t>
  </si>
  <si>
    <t>2. Sheet HPP &amp; Biaya</t>
  </si>
  <si>
    <t>Isi biaya bahan baku &amp; biaya operasional di sel kuning</t>
  </si>
  <si>
    <t>3. Sheet Stok Barang</t>
  </si>
  <si>
    <t>Catat stok awal, barang masuk &amp; keluar per produk</t>
  </si>
  <si>
    <t>4. Sheet Dashboard</t>
  </si>
  <si>
    <t>Lihat otomatis: omzet, laba, dan margin bulanan</t>
  </si>
  <si>
    <t>💡 TIPS UMKM</t>
  </si>
  <si>
    <t>Margin sehat</t>
  </si>
  <si>
    <t>Usahakan margin laba bersih minimal 15–20%</t>
  </si>
  <si>
    <t>Stok aman</t>
  </si>
  <si>
    <t>Jaga stok minimal 2x rata-rata penjualan mingguan</t>
  </si>
  <si>
    <t>Biaya promosi</t>
  </si>
  <si>
    <t>Idealnya maksimal 5–10% dari total omzet</t>
  </si>
  <si>
    <t>📦 COCOK UNTUK USAHA</t>
  </si>
  <si>
    <t>Warung / toko kelontong</t>
  </si>
  <si>
    <t>Pedagang online (Shopee / Tokopedia / TikTok Shop)</t>
  </si>
  <si>
    <t>Usaha kuliner / catering</t>
  </si>
  <si>
    <t>UMKM fashion &amp; aksesori</t>
  </si>
  <si>
    <t>Bisnis jasa skala kecil</t>
  </si>
  <si>
    <t>Usaha rumahan / dropshipper</t>
  </si>
  <si>
    <t>✨ Template ini dibuat dengan bantuan AI · Hak cipta dilindungi · Dilarang menyebarluaskan ulang tanpa izin</t>
  </si>
  <si>
    <t>🆕 FITUR BARU (v2.0)</t>
  </si>
  <si>
    <t>💵 Arus Kas</t>
  </si>
  <si>
    <t>Pantau uang tunai masuk-keluar per bulan, beda dengan laba di atas kertas</t>
  </si>
  <si>
    <t>🧾 Piutang &amp; Hutang</t>
  </si>
  <si>
    <t>Catat siapa berutang ke kamu &amp; kamu berutang ke siapa, plus status lunas/belum</t>
  </si>
  <si>
    <t>🎯 Kalkulator Harga &amp; BEP</t>
  </si>
  <si>
    <t>Hitung harga jual otomatis + titik impas (berapa unit harus terjual biar balik modal)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</si>
</sst>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p&quot;#,##0"/>
    <numFmt numFmtId="165" formatCode="0.0%"/>
    <numFmt numFmtId="166" formatCode="#,##0&quot; unit&quot;"/>
  </numFmts>
  <fonts count="40" x14ac:knownFonts="1">
    <font>
      <sz val="11"/>
      <color theme="1"/>
      <name val="Calibri"/>
      <family val="2"/>
      <charset val="1"/>
    </font>
    <font>
      <b/>
      <sz val="15"/>
      <color rgb="FFFFFFFF"/>
      <name val="Arial"/>
      <charset val="1"/>
    </font>
    <font>
      <i/>
      <sz val="11"/>
      <color rgb="FF1A1A1A"/>
      <name val="Arial"/>
      <charset val="1"/>
    </font>
    <font>
      <b/>
      <sz val="20"/>
      <color rgb="FFFFFFFF"/>
      <name val="Arial"/>
      <charset val="1"/>
    </font>
    <font>
      <sz val="11"/>
      <color rgb="FF1A1A1A"/>
      <name val="Arial"/>
      <charset val="1"/>
    </font>
    <font>
      <b/>
      <sz val="11"/>
      <color rgb="FFFFFFFF"/>
      <name val="Arial"/>
      <charset val="1"/>
    </font>
    <font>
      <sz val="10"/>
      <color rgb="FF1A1A1A"/>
      <name val="Arial"/>
      <charset val="1"/>
    </font>
    <font>
      <b/>
      <i/>
      <sz val="10"/>
      <color rgb="FF1B5E20"/>
      <name val="Arial"/>
      <charset val="1"/>
    </font>
    <font>
      <b/>
      <sz val="16"/>
      <color rgb="FFFFFFFF"/>
      <name val="Arial"/>
      <charset val="1"/>
    </font>
    <font>
      <b/>
      <sz val="9"/>
      <color rgb="FF1A1A1A"/>
      <name val="Arial"/>
      <charset val="1"/>
    </font>
    <font>
      <sz val="9"/>
      <color rgb="FF1A1A1A"/>
      <name val="Arial"/>
      <charset val="1"/>
    </font>
    <font>
      <b/>
      <sz val="9"/>
      <color rgb="FF1B5E20"/>
      <name val="Arial"/>
      <charset val="1"/>
    </font>
    <font>
      <b/>
      <sz val="9"/>
      <color rgb="FFC62828"/>
      <name val="Arial"/>
      <charset val="1"/>
    </font>
    <font>
      <b/>
      <sz val="9"/>
      <color rgb="FF1565C0"/>
      <name val="Arial"/>
      <charset val="1"/>
    </font>
    <font>
      <b/>
      <sz val="9"/>
      <color rgb="FF2E7D32"/>
      <name val="Arial"/>
      <charset val="1"/>
    </font>
    <font>
      <b/>
      <sz val="14"/>
      <color rgb="FF1B5E20"/>
      <name val="Arial"/>
      <charset val="1"/>
    </font>
    <font>
      <b/>
      <sz val="14"/>
      <color rgb="FFC62828"/>
      <name val="Arial"/>
      <charset val="1"/>
    </font>
    <font>
      <b/>
      <sz val="14"/>
      <color rgb="FF1565C0"/>
      <name val="Arial"/>
      <charset val="1"/>
    </font>
    <font>
      <b/>
      <sz val="14"/>
      <color rgb="FF2E7D32"/>
      <name val="Arial"/>
      <charset val="1"/>
    </font>
    <font>
      <sz val="8"/>
      <color rgb="FF757575"/>
      <name val="Arial"/>
      <charset val="1"/>
    </font>
    <font>
      <b/>
      <sz val="10"/>
      <color rgb="FF1B5E20"/>
      <name val="Arial"/>
      <charset val="1"/>
    </font>
    <font>
      <b/>
      <sz val="12"/>
      <color rgb="FFFFFFFF"/>
      <name val="Arial"/>
      <charset val="1"/>
    </font>
    <font>
      <b/>
      <sz val="10"/>
      <color rgb="FF1A1A1A"/>
      <name val="Arial"/>
      <charset val="1"/>
    </font>
    <font>
      <b/>
      <sz val="10"/>
      <color rgb="FFFFFFFF"/>
      <name val="Arial"/>
      <charset val="1"/>
    </font>
    <font>
      <i/>
      <sz val="9"/>
      <color rgb="FF1565C0"/>
      <name val="Arial"/>
      <charset val="1"/>
    </font>
    <font>
      <b/>
      <sz val="9"/>
      <color rgb="FF00695C"/>
      <name val="Arial"/>
      <charset val="1"/>
    </font>
    <font>
      <b/>
      <sz val="11"/>
      <color rgb="FF00695C"/>
      <name val="Arial"/>
      <charset val="1"/>
    </font>
    <font>
      <b/>
      <sz val="9"/>
      <color rgb="FF6A1B9A"/>
      <name val="Arial"/>
      <charset val="1"/>
    </font>
    <font>
      <b/>
      <sz val="11"/>
      <color rgb="FF6A1B9A"/>
      <name val="Arial"/>
      <charset val="1"/>
    </font>
    <font>
      <b/>
      <sz val="14"/>
      <color rgb="FFFFFFFF"/>
      <name val="Arial"/>
      <charset val="1"/>
    </font>
    <font>
      <b/>
      <sz val="10"/>
      <color rgb="FF1565C0"/>
      <name val="Arial"/>
      <charset val="1"/>
    </font>
    <font>
      <i/>
      <sz val="10"/>
      <color rgb="FF9E9E9E"/>
      <name val="Arial"/>
      <charset val="1"/>
    </font>
    <font>
      <b/>
      <sz val="9"/>
      <color rgb="FFFFFFFF"/>
      <name val="Arial"/>
      <charset val="1"/>
    </font>
    <font>
      <i/>
      <sz val="9"/>
      <color rgb="FF00695C"/>
      <name val="Arial"/>
      <charset val="1"/>
    </font>
    <font>
      <b/>
      <i/>
      <sz val="9"/>
      <color rgb="FF00695C"/>
      <name val="Arial"/>
      <charset val="1"/>
    </font>
    <font>
      <i/>
      <sz val="9"/>
      <color rgb="FF6A1B9A"/>
      <name val="Arial"/>
      <charset val="1"/>
    </font>
    <font>
      <i/>
      <sz val="9"/>
      <color rgb="FFE65100"/>
      <name val="Arial"/>
      <charset val="1"/>
    </font>
    <font>
      <i/>
      <sz val="9"/>
      <color rgb="FFFFFFFF"/>
      <name val="Arial"/>
      <charset val="1"/>
    </font>
    <font>
      <b/>
      <sz val="10"/>
      <name val="Arial"/>
      <charset val="1"/>
    </font>
    <font>
      <sz val="10"/>
      <name val="Arial"/>
      <charset val="1"/>
    </font>
  </fonts>
  <fills count="24">
    <fill>
      <patternFill patternType="none"/>
    </fill>
    <fill>
      <patternFill patternType="gray125"/>
    </fill>
    <fill>
      <patternFill patternType="solid">
        <fgColor rgb="FF1B5E20"/>
        <bgColor rgb="FF004D40"/>
      </patternFill>
    </fill>
    <fill>
      <patternFill patternType="solid">
        <fgColor rgb="FFFFF9C4"/>
        <bgColor rgb="FFFFF3E0"/>
      </patternFill>
    </fill>
    <fill>
      <patternFill patternType="solid">
        <fgColor rgb="FFE8F5E9"/>
        <bgColor rgb="FFE0F2F1"/>
      </patternFill>
    </fill>
    <fill>
      <patternFill patternType="solid">
        <fgColor rgb="FF8D6E00"/>
        <bgColor rgb="FF757575"/>
      </patternFill>
    </fill>
    <fill>
      <patternFill patternType="solid">
        <fgColor rgb="FFE65100"/>
        <bgColor rgb="FFC62828"/>
      </patternFill>
    </fill>
    <fill>
      <patternFill patternType="solid">
        <fgColor rgb="FFFFF3E0"/>
        <bgColor rgb="FFFFEBEE"/>
      </patternFill>
    </fill>
    <fill>
      <patternFill patternType="solid">
        <fgColor rgb="FF1565C0"/>
        <bgColor rgb="FF0D47A1"/>
      </patternFill>
    </fill>
    <fill>
      <patternFill patternType="solid">
        <fgColor rgb="FFE3F2FD"/>
        <bgColor rgb="FFE0F2F1"/>
      </patternFill>
    </fill>
    <fill>
      <patternFill patternType="solid">
        <fgColor rgb="FF6A1B9A"/>
        <bgColor rgb="FF800080"/>
      </patternFill>
    </fill>
    <fill>
      <patternFill patternType="solid">
        <fgColor rgb="FFF3E5F5"/>
        <bgColor rgb="FFFFEBEE"/>
      </patternFill>
    </fill>
    <fill>
      <patternFill patternType="solid">
        <fgColor rgb="FFFFEBEE"/>
        <bgColor rgb="FFFFF3E0"/>
      </patternFill>
    </fill>
    <fill>
      <patternFill patternType="solid">
        <fgColor rgb="FFF5F5F5"/>
        <bgColor rgb="FFE8F5E9"/>
      </patternFill>
    </fill>
    <fill>
      <patternFill patternType="solid">
        <fgColor rgb="FF2E7D32"/>
        <bgColor rgb="FF1B5E20"/>
      </patternFill>
    </fill>
    <fill>
      <patternFill patternType="solid">
        <fgColor rgb="FFA5D6A7"/>
        <bgColor rgb="FFBDBDBD"/>
      </patternFill>
    </fill>
    <fill>
      <patternFill patternType="solid">
        <fgColor rgb="FFFFFFFF"/>
        <bgColor rgb="FFF5F5F5"/>
      </patternFill>
    </fill>
    <fill>
      <patternFill patternType="solid">
        <fgColor rgb="FFE0F2F1"/>
        <bgColor rgb="FFE3F2FD"/>
      </patternFill>
    </fill>
    <fill>
      <patternFill patternType="solid">
        <fgColor rgb="FFC62828"/>
        <bgColor rgb="FFB71C1C"/>
      </patternFill>
    </fill>
    <fill>
      <patternFill patternType="solid">
        <fgColor rgb="FFB71C1C"/>
        <bgColor rgb="FFC62828"/>
      </patternFill>
    </fill>
    <fill>
      <patternFill patternType="solid">
        <fgColor rgb="FF0D47A1"/>
        <bgColor rgb="FF1565C0"/>
      </patternFill>
    </fill>
    <fill>
      <patternFill patternType="solid">
        <fgColor rgb="FF00695C"/>
        <bgColor rgb="FF008080"/>
      </patternFill>
    </fill>
    <fill>
      <patternFill patternType="solid">
        <fgColor rgb="FF004D40"/>
        <bgColor rgb="FF1B5E20"/>
      </patternFill>
    </fill>
    <fill>
      <patternFill patternType="solid">
        <fgColor rgb="FFEF9A9A"/>
        <bgColor rgb="FFFF8080"/>
      </patternFill>
    </fill>
  </fills>
  <borders count="5">
    <border>
      <left/>
      <right/>
      <top/>
      <bottom/>
      <diagonal/>
    </border>
    <border>
      <left style="medium">
        <color rgb="FF1B5E20"/>
      </left>
      <right/>
      <top style="medium">
        <color rgb="FF1B5E20"/>
      </top>
      <bottom style="medium">
        <color rgb="FF1B5E20"/>
      </bottom>
      <diagonal/>
    </border>
    <border>
      <left style="thin">
        <color rgb="FFBDBDBD"/>
      </left>
      <right/>
      <top style="thin">
        <color rgb="FFBDBDBD"/>
      </top>
      <bottom style="thin">
        <color rgb="FFBDBDBD"/>
      </bottom>
      <diagonal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  <diagonal/>
    </border>
    <border>
      <left style="medium">
        <color rgb="FF1B5E20"/>
      </left>
      <right style="medium">
        <color rgb="FF1B5E20"/>
      </right>
      <top style="medium">
        <color rgb="FF1B5E20"/>
      </top>
      <bottom style="medium">
        <color rgb="FF1B5E20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9" fillId="2" borderId="4" xfId="0" applyFont="1" applyFill="1" applyBorder="1" applyAlignment="1">
      <alignment horizontal="center" vertical="center"/>
    </xf>
    <xf numFmtId="0" fontId="27" fillId="11" borderId="3" xfId="0" applyFont="1" applyFill="1" applyBorder="1" applyAlignment="1">
      <alignment horizontal="left" vertical="center"/>
    </xf>
    <xf numFmtId="0" fontId="25" fillId="17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24" fillId="9" borderId="0" xfId="0" applyFont="1" applyFill="1" applyAlignment="1">
      <alignment horizontal="left" vertical="center"/>
    </xf>
    <xf numFmtId="0" fontId="21" fillId="14" borderId="4" xfId="0" applyFont="1" applyFill="1" applyBorder="1" applyAlignment="1">
      <alignment horizontal="center" vertical="center"/>
    </xf>
    <xf numFmtId="165" fontId="20" fillId="3" borderId="3" xfId="0" applyNumberFormat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center" vertical="center" wrapText="1"/>
    </xf>
    <xf numFmtId="0" fontId="12" fillId="12" borderId="3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64" fontId="15" fillId="0" borderId="3" xfId="0" applyNumberFormat="1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center" vertical="center"/>
    </xf>
    <xf numFmtId="164" fontId="17" fillId="0" borderId="3" xfId="0" applyNumberFormat="1" applyFont="1" applyBorder="1" applyAlignment="1">
      <alignment horizontal="center" vertical="center"/>
    </xf>
    <xf numFmtId="164" fontId="18" fillId="0" borderId="3" xfId="0" applyNumberFormat="1" applyFont="1" applyBorder="1" applyAlignment="1">
      <alignment horizontal="center" vertical="center"/>
    </xf>
    <xf numFmtId="0" fontId="19" fillId="13" borderId="3" xfId="0" applyFont="1" applyFill="1" applyBorder="1" applyAlignment="1">
      <alignment horizontal="center" vertical="center"/>
    </xf>
    <xf numFmtId="0" fontId="9" fillId="15" borderId="3" xfId="0" applyFont="1" applyFill="1" applyBorder="1" applyAlignment="1">
      <alignment horizontal="center" vertical="center"/>
    </xf>
    <xf numFmtId="0" fontId="22" fillId="16" borderId="3" xfId="0" applyFont="1" applyFill="1" applyBorder="1" applyAlignment="1">
      <alignment horizontal="center" vertical="center"/>
    </xf>
    <xf numFmtId="164" fontId="6" fillId="16" borderId="3" xfId="0" applyNumberFormat="1" applyFont="1" applyFill="1" applyBorder="1" applyAlignment="1">
      <alignment horizontal="right" vertical="center"/>
    </xf>
    <xf numFmtId="165" fontId="6" fillId="16" borderId="3" xfId="0" applyNumberFormat="1" applyFont="1" applyFill="1" applyBorder="1" applyAlignment="1">
      <alignment horizontal="center" vertical="center"/>
    </xf>
    <xf numFmtId="0" fontId="22" fillId="13" borderId="3" xfId="0" applyFont="1" applyFill="1" applyBorder="1" applyAlignment="1">
      <alignment horizontal="center" vertical="center"/>
    </xf>
    <xf numFmtId="164" fontId="6" fillId="13" borderId="3" xfId="0" applyNumberFormat="1" applyFont="1" applyFill="1" applyBorder="1" applyAlignment="1">
      <alignment horizontal="right" vertical="center"/>
    </xf>
    <xf numFmtId="165" fontId="6" fillId="13" borderId="3" xfId="0" applyNumberFormat="1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164" fontId="23" fillId="2" borderId="3" xfId="0" applyNumberFormat="1" applyFont="1" applyFill="1" applyBorder="1" applyAlignment="1">
      <alignment horizontal="right" vertical="center"/>
    </xf>
    <xf numFmtId="165" fontId="23" fillId="2" borderId="3" xfId="0" applyNumberFormat="1" applyFont="1" applyFill="1" applyBorder="1" applyAlignment="1">
      <alignment horizontal="center" vertical="center"/>
    </xf>
    <xf numFmtId="164" fontId="26" fillId="16" borderId="3" xfId="0" applyNumberFormat="1" applyFont="1" applyFill="1" applyBorder="1" applyAlignment="1">
      <alignment horizontal="right" vertical="center"/>
    </xf>
    <xf numFmtId="164" fontId="28" fillId="16" borderId="3" xfId="0" applyNumberFormat="1" applyFont="1" applyFill="1" applyBorder="1" applyAlignment="1">
      <alignment horizontal="right" vertical="center"/>
    </xf>
    <xf numFmtId="0" fontId="23" fillId="14" borderId="3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left" vertical="center"/>
    </xf>
    <xf numFmtId="164" fontId="6" fillId="3" borderId="3" xfId="0" applyNumberFormat="1" applyFont="1" applyFill="1" applyBorder="1" applyAlignment="1">
      <alignment horizontal="right" vertical="center"/>
    </xf>
    <xf numFmtId="164" fontId="22" fillId="4" borderId="3" xfId="0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left" vertical="center"/>
    </xf>
    <xf numFmtId="0" fontId="31" fillId="13" borderId="3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164" fontId="23" fillId="14" borderId="3" xfId="0" applyNumberFormat="1" applyFont="1" applyFill="1" applyBorder="1" applyAlignment="1">
      <alignment horizontal="right" vertical="center"/>
    </xf>
    <xf numFmtId="0" fontId="22" fillId="13" borderId="3" xfId="0" applyFont="1" applyFill="1" applyBorder="1" applyAlignment="1">
      <alignment horizontal="left" vertical="center"/>
    </xf>
    <xf numFmtId="164" fontId="22" fillId="12" borderId="3" xfId="0" applyNumberFormat="1" applyFont="1" applyFill="1" applyBorder="1" applyAlignment="1">
      <alignment horizontal="right" vertical="center"/>
    </xf>
    <xf numFmtId="0" fontId="6" fillId="12" borderId="3" xfId="0" applyFont="1" applyFill="1" applyBorder="1" applyAlignment="1">
      <alignment horizontal="left" vertical="center"/>
    </xf>
    <xf numFmtId="0" fontId="23" fillId="18" borderId="3" xfId="0" applyFont="1" applyFill="1" applyBorder="1" applyAlignment="1">
      <alignment horizontal="left" vertical="center"/>
    </xf>
    <xf numFmtId="164" fontId="23" fillId="18" borderId="3" xfId="0" applyNumberFormat="1" applyFont="1" applyFill="1" applyBorder="1" applyAlignment="1">
      <alignment horizontal="right" vertical="center"/>
    </xf>
    <xf numFmtId="164" fontId="23" fillId="19" borderId="3" xfId="0" applyNumberFormat="1" applyFont="1" applyFill="1" applyBorder="1" applyAlignment="1">
      <alignment horizontal="right" vertical="center"/>
    </xf>
    <xf numFmtId="164" fontId="22" fillId="9" borderId="3" xfId="0" applyNumberFormat="1" applyFont="1" applyFill="1" applyBorder="1" applyAlignment="1">
      <alignment horizontal="right" vertical="center"/>
    </xf>
    <xf numFmtId="0" fontId="6" fillId="9" borderId="3" xfId="0" applyFont="1" applyFill="1" applyBorder="1" applyAlignment="1">
      <alignment horizontal="left" vertical="center"/>
    </xf>
    <xf numFmtId="0" fontId="23" fillId="8" borderId="3" xfId="0" applyFont="1" applyFill="1" applyBorder="1" applyAlignment="1">
      <alignment horizontal="left" vertical="center"/>
    </xf>
    <xf numFmtId="164" fontId="23" fillId="8" borderId="3" xfId="0" applyNumberFormat="1" applyFont="1" applyFill="1" applyBorder="1" applyAlignment="1">
      <alignment horizontal="right" vertical="center"/>
    </xf>
    <xf numFmtId="164" fontId="23" fillId="20" borderId="3" xfId="0" applyNumberFormat="1" applyFont="1" applyFill="1" applyBorder="1" applyAlignment="1">
      <alignment horizontal="right" vertical="center"/>
    </xf>
    <xf numFmtId="0" fontId="32" fillId="6" borderId="3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left" vertical="center"/>
    </xf>
    <xf numFmtId="0" fontId="6" fillId="1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164" fontId="23" fillId="6" borderId="3" xfId="0" applyNumberFormat="1" applyFont="1" applyFill="1" applyBorder="1" applyAlignment="1">
      <alignment horizontal="right" vertical="center"/>
    </xf>
    <xf numFmtId="0" fontId="23" fillId="21" borderId="3" xfId="0" applyFont="1" applyFill="1" applyBorder="1" applyAlignment="1">
      <alignment horizontal="center" vertical="center"/>
    </xf>
    <xf numFmtId="0" fontId="23" fillId="22" borderId="3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left" vertical="center"/>
    </xf>
    <xf numFmtId="164" fontId="0" fillId="4" borderId="0" xfId="0" applyNumberFormat="1" applyFill="1"/>
    <xf numFmtId="0" fontId="23" fillId="14" borderId="3" xfId="0" applyFont="1" applyFill="1" applyBorder="1" applyAlignment="1">
      <alignment horizontal="left" vertical="center"/>
    </xf>
    <xf numFmtId="164" fontId="6" fillId="17" borderId="3" xfId="0" applyNumberFormat="1" applyFont="1" applyFill="1" applyBorder="1" applyAlignment="1">
      <alignment horizontal="right" vertical="center"/>
    </xf>
    <xf numFmtId="0" fontId="23" fillId="21" borderId="3" xfId="0" applyFont="1" applyFill="1" applyBorder="1" applyAlignment="1">
      <alignment horizontal="left" vertical="center"/>
    </xf>
    <xf numFmtId="164" fontId="23" fillId="22" borderId="3" xfId="0" applyNumberFormat="1" applyFont="1" applyFill="1" applyBorder="1" applyAlignment="1">
      <alignment horizontal="right" vertical="center"/>
    </xf>
    <xf numFmtId="0" fontId="9" fillId="15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9" fillId="23" borderId="3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/>
    </xf>
    <xf numFmtId="164" fontId="23" fillId="10" borderId="3" xfId="0" applyNumberFormat="1" applyFont="1" applyFill="1" applyBorder="1" applyAlignment="1">
      <alignment horizontal="right" vertical="center"/>
    </xf>
    <xf numFmtId="0" fontId="10" fillId="4" borderId="3" xfId="0" applyFont="1" applyFill="1" applyBorder="1" applyAlignment="1">
      <alignment horizontal="left" vertical="center"/>
    </xf>
    <xf numFmtId="0" fontId="10" fillId="9" borderId="3" xfId="0" applyFont="1" applyFill="1" applyBorder="1" applyAlignment="1">
      <alignment horizontal="left" vertical="center" wrapText="1"/>
    </xf>
    <xf numFmtId="0" fontId="10" fillId="9" borderId="3" xfId="0" applyFont="1" applyFill="1" applyBorder="1" applyAlignment="1">
      <alignment horizontal="left" vertical="center"/>
    </xf>
    <xf numFmtId="3" fontId="6" fillId="3" borderId="3" xfId="0" applyNumberFormat="1" applyFont="1" applyFill="1" applyBorder="1" applyAlignment="1">
      <alignment horizontal="right" vertical="center"/>
    </xf>
    <xf numFmtId="0" fontId="9" fillId="9" borderId="3" xfId="0" applyFont="1" applyFill="1" applyBorder="1" applyAlignment="1">
      <alignment horizontal="left" vertical="center"/>
    </xf>
    <xf numFmtId="0" fontId="9" fillId="12" borderId="3" xfId="0" applyFont="1" applyFill="1" applyBorder="1" applyAlignment="1">
      <alignment horizontal="left" vertical="center"/>
    </xf>
    <xf numFmtId="166" fontId="21" fillId="8" borderId="3" xfId="0" applyNumberFormat="1" applyFont="1" applyFill="1" applyBorder="1" applyAlignment="1">
      <alignment horizontal="right" vertical="center"/>
    </xf>
    <xf numFmtId="164" fontId="21" fillId="8" borderId="3" xfId="0" applyNumberFormat="1" applyFont="1" applyFill="1" applyBorder="1" applyAlignment="1">
      <alignment horizontal="right" vertical="center"/>
    </xf>
    <xf numFmtId="9" fontId="6" fillId="3" borderId="3" xfId="0" applyNumberFormat="1" applyFont="1" applyFill="1" applyBorder="1" applyAlignment="1">
      <alignment horizontal="right" vertical="center"/>
    </xf>
    <xf numFmtId="166" fontId="6" fillId="17" borderId="3" xfId="0" applyNumberFormat="1" applyFont="1" applyFill="1" applyBorder="1" applyAlignment="1">
      <alignment horizontal="right" vertical="center"/>
    </xf>
    <xf numFmtId="164" fontId="21" fillId="2" borderId="3" xfId="0" applyNumberFormat="1" applyFont="1" applyFill="1" applyBorder="1" applyAlignment="1">
      <alignment horizontal="right" vertical="center"/>
    </xf>
    <xf numFmtId="0" fontId="22" fillId="3" borderId="3" xfId="0" applyFont="1" applyFill="1" applyBorder="1" applyAlignment="1">
      <alignment horizontal="center" vertical="center"/>
    </xf>
    <xf numFmtId="0" fontId="22" fillId="16" borderId="3" xfId="0" applyFont="1" applyFill="1" applyBorder="1" applyAlignment="1">
      <alignment horizontal="left" vertical="center"/>
    </xf>
    <xf numFmtId="0" fontId="38" fillId="0" borderId="3" xfId="0" applyFont="1" applyBorder="1"/>
    <xf numFmtId="0" fontId="39" fillId="0" borderId="3" xfId="0" applyFont="1" applyBorder="1"/>
    <xf numFmtId="0" fontId="30" fillId="3" borderId="2" xfId="0" applyFont="1" applyFill="1" applyBorder="1" applyAlignment="1">
      <alignment horizontal="left" vertical="center" wrapText="1"/>
    </xf>
    <xf numFmtId="0" fontId="29" fillId="18" borderId="4" xfId="0" applyFont="1" applyFill="1" applyBorder="1" applyAlignment="1">
      <alignment horizontal="center" vertical="center"/>
    </xf>
    <xf numFmtId="0" fontId="21" fillId="18" borderId="4" xfId="0" applyFont="1" applyFill="1" applyBorder="1" applyAlignment="1">
      <alignment horizontal="center" vertical="center"/>
    </xf>
    <xf numFmtId="0" fontId="21" fillId="8" borderId="4" xfId="0" applyFont="1" applyFill="1" applyBorder="1" applyAlignment="1">
      <alignment horizontal="center" vertical="center"/>
    </xf>
    <xf numFmtId="0" fontId="29" fillId="6" borderId="4" xfId="0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right" vertical="center"/>
    </xf>
    <xf numFmtId="0" fontId="29" fillId="21" borderId="1" xfId="0" applyFont="1" applyFill="1" applyBorder="1" applyAlignment="1">
      <alignment horizontal="center" vertical="center"/>
    </xf>
    <xf numFmtId="0" fontId="33" fillId="17" borderId="0" xfId="0" applyFont="1" applyFill="1" applyAlignment="1">
      <alignment horizontal="left" vertical="center" wrapText="1"/>
    </xf>
    <xf numFmtId="0" fontId="21" fillId="14" borderId="1" xfId="0" applyFont="1" applyFill="1" applyBorder="1" applyAlignment="1">
      <alignment horizontal="center" vertical="center"/>
    </xf>
    <xf numFmtId="0" fontId="21" fillId="18" borderId="1" xfId="0" applyFont="1" applyFill="1" applyBorder="1" applyAlignment="1">
      <alignment horizontal="center" vertical="center"/>
    </xf>
    <xf numFmtId="0" fontId="34" fillId="3" borderId="2" xfId="0" applyFont="1" applyFill="1" applyBorder="1" applyAlignment="1">
      <alignment horizontal="left" vertical="center" wrapText="1"/>
    </xf>
    <xf numFmtId="0" fontId="33" fillId="17" borderId="0" xfId="0" applyFont="1" applyFill="1" applyAlignment="1">
      <alignment horizontal="left" vertical="center"/>
    </xf>
    <xf numFmtId="0" fontId="29" fillId="10" borderId="1" xfId="0" applyFont="1" applyFill="1" applyBorder="1" applyAlignment="1">
      <alignment horizontal="center" vertical="center"/>
    </xf>
    <xf numFmtId="0" fontId="23" fillId="14" borderId="2" xfId="0" applyFont="1" applyFill="1" applyBorder="1" applyAlignment="1">
      <alignment horizontal="right" vertical="center"/>
    </xf>
    <xf numFmtId="0" fontId="23" fillId="18" borderId="2" xfId="0" applyFont="1" applyFill="1" applyBorder="1" applyAlignment="1">
      <alignment horizontal="right" vertical="center"/>
    </xf>
    <xf numFmtId="0" fontId="23" fillId="10" borderId="2" xfId="0" applyFont="1" applyFill="1" applyBorder="1" applyAlignment="1">
      <alignment horizontal="right" vertical="center"/>
    </xf>
    <xf numFmtId="0" fontId="35" fillId="11" borderId="0" xfId="0" applyFont="1" applyFill="1" applyAlignment="1">
      <alignment horizontal="left" vertical="center"/>
    </xf>
    <xf numFmtId="0" fontId="29" fillId="6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36" fillId="7" borderId="0" xfId="0" applyFont="1" applyFill="1" applyAlignment="1">
      <alignment horizontal="left" vertical="center" wrapText="1"/>
    </xf>
    <xf numFmtId="0" fontId="23" fillId="14" borderId="3" xfId="0" applyFont="1" applyFill="1" applyBorder="1" applyAlignment="1">
      <alignment horizontal="left" vertical="center"/>
    </xf>
    <xf numFmtId="0" fontId="37" fillId="2" borderId="0" xfId="0" applyFont="1" applyFill="1" applyAlignment="1">
      <alignment horizontal="center" vertical="center"/>
    </xf>
    <xf numFmtId="0" fontId="23" fillId="14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B5E20"/>
      <rgbColor rgb="FF000080"/>
      <rgbColor rgb="FF8D6E00"/>
      <rgbColor rgb="FF6A1B9A"/>
      <rgbColor rgb="FF00695C"/>
      <rgbColor rgb="FFBDBDBD"/>
      <rgbColor rgb="FF757575"/>
      <rgbColor rgb="FF9999FF"/>
      <rgbColor rgb="FFC62828"/>
      <rgbColor rgb="FFFFF9C4"/>
      <rgbColor rgb="FFE0F2F1"/>
      <rgbColor rgb="FF660066"/>
      <rgbColor rgb="FFFF8080"/>
      <rgbColor rgb="FF1565C0"/>
      <rgbColor rgb="FFF3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3F2FD"/>
      <rgbColor rgb="FFE8F5E9"/>
      <rgbColor rgb="FFFFF3E0"/>
      <rgbColor rgb="FFA5D6A7"/>
      <rgbColor rgb="FFEF9A9A"/>
      <rgbColor rgb="FFF5F5F5"/>
      <rgbColor rgb="FFFFEBEE"/>
      <rgbColor rgb="FF3366FF"/>
      <rgbColor rgb="FF33CCCC"/>
      <rgbColor rgb="FF99CC00"/>
      <rgbColor rgb="FFFFCC00"/>
      <rgbColor rgb="FFFF9900"/>
      <rgbColor rgb="FFE65100"/>
      <rgbColor rgb="FF666699"/>
      <rgbColor rgb="FF9E9E9E"/>
      <rgbColor rgb="FF004D40"/>
      <rgbColor rgb="FF2E7D32"/>
      <rgbColor rgb="FF003300"/>
      <rgbColor rgb="FF333300"/>
      <rgbColor rgb="FFB71C1C"/>
      <rgbColor rgb="FF993366"/>
      <rgbColor rgb="FF0D47A1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5E20"/>
  </sheetPr>
  <dimension ref="B1:C20"/>
  <sheetViews>
    <sheetView showGridLines="0" zoomScaleNormal="100" workbookViewId="0"/>
  </sheetViews>
  <sheetFormatPr defaultColWidth="8.6640625" defaultRowHeight="14.4" x14ac:dyDescent="0.3"/>
  <cols>
    <col min="1" max="1" width="2" customWidth="1"/>
    <col min="2" max="2" width="6" customWidth="1"/>
    <col min="3" max="3" width="62" customWidth="1"/>
  </cols>
  <sheetData>
    <row r="1" spans="2:3" ht="9.75" customHeight="1" x14ac:dyDescent="0.3"/>
    <row r="2" spans="2:3" ht="39.75" customHeight="1" x14ac:dyDescent="0.3">
      <c r="B2" s="14" t="s">
        <v>0</v>
      </c>
      <c r="C2" s="14"/>
    </row>
    <row r="3" spans="2:3" ht="9.75" customHeight="1" x14ac:dyDescent="0.3"/>
    <row r="4" spans="2:3" ht="39.75" customHeight="1" x14ac:dyDescent="0.3">
      <c r="B4" s="13" t="s">
        <v>1</v>
      </c>
      <c r="C4" s="13"/>
    </row>
    <row r="5" spans="2:3" ht="7.5" customHeight="1" x14ac:dyDescent="0.3"/>
    <row r="6" spans="2:3" ht="45" customHeight="1" x14ac:dyDescent="0.3">
      <c r="B6" s="15" t="s">
        <v>2</v>
      </c>
      <c r="C6" s="16" t="s">
        <v>3</v>
      </c>
    </row>
    <row r="8" spans="2:3" ht="45" customHeight="1" x14ac:dyDescent="0.3">
      <c r="B8" s="17" t="s">
        <v>4</v>
      </c>
      <c r="C8" s="18" t="s">
        <v>5</v>
      </c>
    </row>
    <row r="10" spans="2:3" ht="45" customHeight="1" x14ac:dyDescent="0.3">
      <c r="B10" s="19" t="s">
        <v>6</v>
      </c>
      <c r="C10" s="20" t="s">
        <v>7</v>
      </c>
    </row>
    <row r="12" spans="2:3" ht="45" customHeight="1" x14ac:dyDescent="0.3">
      <c r="B12" s="21" t="s">
        <v>8</v>
      </c>
      <c r="C12" s="22" t="s">
        <v>9</v>
      </c>
    </row>
    <row r="15" spans="2:3" ht="15" customHeight="1" x14ac:dyDescent="0.3">
      <c r="B15" s="12" t="s">
        <v>10</v>
      </c>
      <c r="C15" s="12"/>
    </row>
    <row r="16" spans="2:3" ht="30" customHeight="1" x14ac:dyDescent="0.3">
      <c r="B16" s="11" t="s">
        <v>11</v>
      </c>
      <c r="C16" s="11"/>
    </row>
    <row r="17" spans="2:3" ht="30" customHeight="1" x14ac:dyDescent="0.3">
      <c r="B17" s="11" t="s">
        <v>12</v>
      </c>
      <c r="C17" s="11"/>
    </row>
    <row r="18" spans="2:3" ht="30" customHeight="1" x14ac:dyDescent="0.3">
      <c r="B18" s="11" t="s">
        <v>13</v>
      </c>
      <c r="C18" s="11"/>
    </row>
    <row r="20" spans="2:3" ht="30" customHeight="1" x14ac:dyDescent="0.3">
      <c r="B20" s="10" t="s">
        <v>14</v>
      </c>
      <c r="C20" s="10"/>
    </row>
  </sheetData>
  <mergeCells count="7">
    <mergeCell ref="B18:C18"/>
    <mergeCell ref="B20:C20"/>
    <mergeCell ref="B2:C2"/>
    <mergeCell ref="B4:C4"/>
    <mergeCell ref="B15:C15"/>
    <mergeCell ref="B16:C16"/>
    <mergeCell ref="B17:C1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B5E20"/>
  </sheetPr>
  <dimension ref="B1:H29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" sqref="C1:E1048576"/>
    </sheetView>
  </sheetViews>
  <sheetFormatPr defaultColWidth="8.6640625" defaultRowHeight="14.4" x14ac:dyDescent="0.3"/>
  <cols>
    <col min="1" max="1" width="2" customWidth="1"/>
    <col min="2" max="2" width="18" customWidth="1"/>
    <col min="3" max="4" width="17.77734375" bestFit="1" customWidth="1"/>
    <col min="5" max="5" width="17.33203125" bestFit="1" customWidth="1"/>
    <col min="6" max="8" width="15" customWidth="1"/>
    <col min="9" max="9" width="4" customWidth="1"/>
  </cols>
  <sheetData>
    <row r="1" spans="2:8" ht="7.5" customHeight="1" x14ac:dyDescent="0.3"/>
    <row r="2" spans="2:8" ht="37.5" customHeight="1" x14ac:dyDescent="0.3">
      <c r="B2" s="9" t="s">
        <v>15</v>
      </c>
      <c r="C2" s="9"/>
      <c r="D2" s="9"/>
      <c r="E2" s="9"/>
      <c r="F2" s="9"/>
      <c r="G2" s="9"/>
      <c r="H2" s="9"/>
    </row>
    <row r="3" spans="2:8" ht="7.5" customHeight="1" x14ac:dyDescent="0.3"/>
    <row r="4" spans="2:8" ht="19.5" customHeight="1" x14ac:dyDescent="0.3">
      <c r="B4" s="23" t="s">
        <v>16</v>
      </c>
      <c r="C4" s="8" t="s">
        <v>17</v>
      </c>
      <c r="D4" s="8"/>
      <c r="E4" s="8"/>
    </row>
    <row r="5" spans="2:8" ht="19.5" customHeight="1" x14ac:dyDescent="0.3">
      <c r="B5" s="23" t="s">
        <v>18</v>
      </c>
      <c r="C5" s="8" t="s">
        <v>19</v>
      </c>
      <c r="D5" s="8"/>
      <c r="E5" s="8"/>
    </row>
    <row r="6" spans="2:8" ht="19.5" customHeight="1" x14ac:dyDescent="0.3">
      <c r="B6" s="23" t="s">
        <v>20</v>
      </c>
      <c r="C6" s="8" t="s">
        <v>21</v>
      </c>
      <c r="D6" s="8"/>
      <c r="E6" s="8"/>
    </row>
    <row r="7" spans="2:8" ht="19.5" customHeight="1" x14ac:dyDescent="0.3">
      <c r="B7" s="23" t="s">
        <v>22</v>
      </c>
      <c r="C7" s="8" t="s">
        <v>23</v>
      </c>
      <c r="D7" s="8"/>
      <c r="E7" s="8"/>
    </row>
    <row r="8" spans="2:8" ht="9.75" customHeight="1" x14ac:dyDescent="0.3"/>
    <row r="9" spans="2:8" ht="21.75" customHeight="1" x14ac:dyDescent="0.3">
      <c r="B9" s="25" t="s">
        <v>24</v>
      </c>
      <c r="C9" s="26" t="s">
        <v>25</v>
      </c>
      <c r="D9" s="27" t="s">
        <v>26</v>
      </c>
      <c r="E9" s="28" t="s">
        <v>27</v>
      </c>
    </row>
    <row r="10" spans="2:8" ht="30" customHeight="1" x14ac:dyDescent="0.3">
      <c r="B10" s="29">
        <f>C24</f>
        <v>110160000</v>
      </c>
      <c r="C10" s="30">
        <f>D24</f>
        <v>64390000</v>
      </c>
      <c r="D10" s="31">
        <f>B10-C10</f>
        <v>45770000</v>
      </c>
      <c r="E10" s="32">
        <f>G24</f>
        <v>6120000</v>
      </c>
    </row>
    <row r="11" spans="2:8" ht="19.5" customHeight="1" x14ac:dyDescent="0.3">
      <c r="B11" s="33" t="s">
        <v>28</v>
      </c>
      <c r="C11" s="33" t="s">
        <v>28</v>
      </c>
      <c r="D11" s="33" t="s">
        <v>28</v>
      </c>
      <c r="E11" s="33" t="s">
        <v>28</v>
      </c>
    </row>
    <row r="12" spans="2:8" ht="19.5" customHeight="1" x14ac:dyDescent="0.3">
      <c r="B12" s="23" t="s">
        <v>29</v>
      </c>
      <c r="C12" s="7">
        <f>IFERROR(E10/B10,0)</f>
        <v>5.5555555555555552E-2</v>
      </c>
      <c r="D12" s="7"/>
      <c r="E12" s="7"/>
    </row>
    <row r="13" spans="2:8" ht="9.75" customHeight="1" x14ac:dyDescent="0.3"/>
    <row r="14" spans="2:8" ht="21.75" customHeight="1" x14ac:dyDescent="0.3">
      <c r="B14" s="6" t="s">
        <v>30</v>
      </c>
      <c r="C14" s="6"/>
      <c r="D14" s="6"/>
      <c r="E14" s="6"/>
      <c r="F14" s="6"/>
      <c r="G14" s="6"/>
      <c r="H14" s="6"/>
    </row>
    <row r="15" spans="2:8" ht="19.5" customHeight="1" x14ac:dyDescent="0.3">
      <c r="B15" s="34" t="s">
        <v>31</v>
      </c>
      <c r="C15" s="34" t="s">
        <v>32</v>
      </c>
      <c r="D15" s="34" t="s">
        <v>33</v>
      </c>
      <c r="E15" s="34" t="s">
        <v>34</v>
      </c>
      <c r="F15" s="34" t="s">
        <v>35</v>
      </c>
      <c r="G15" s="34" t="s">
        <v>36</v>
      </c>
      <c r="H15" s="34" t="s">
        <v>37</v>
      </c>
    </row>
    <row r="16" spans="2:8" ht="18" customHeight="1" x14ac:dyDescent="0.3">
      <c r="B16" s="35" t="s">
        <v>38</v>
      </c>
      <c r="C16" s="36">
        <f>'📈 Penjualan'!C16</f>
        <v>12200000</v>
      </c>
      <c r="D16" s="36">
        <f>'💸 HPP &amp; Biaya'!C10</f>
        <v>7180000</v>
      </c>
      <c r="E16" s="36">
        <f t="shared" ref="E16:E23" si="0">C16-D16</f>
        <v>5020000</v>
      </c>
      <c r="F16" s="36">
        <f>'💸 HPP &amp; Biaya'!C21</f>
        <v>4780000</v>
      </c>
      <c r="G16" s="36">
        <f t="shared" ref="G16:G23" si="1">E16-F16</f>
        <v>240000</v>
      </c>
      <c r="H16" s="37">
        <f t="shared" ref="H16:H24" si="2">IFERROR(G16/C16,0)</f>
        <v>1.9672131147540985E-2</v>
      </c>
    </row>
    <row r="17" spans="2:8" ht="18" customHeight="1" x14ac:dyDescent="0.3">
      <c r="B17" s="38" t="s">
        <v>39</v>
      </c>
      <c r="C17" s="39">
        <f>'📈 Penjualan'!D16</f>
        <v>12750000</v>
      </c>
      <c r="D17" s="39">
        <f>'💸 HPP &amp; Biaya'!D10</f>
        <v>7600000</v>
      </c>
      <c r="E17" s="39">
        <f t="shared" si="0"/>
        <v>5150000</v>
      </c>
      <c r="F17" s="39">
        <f>'💸 HPP &amp; Biaya'!D21</f>
        <v>4820000</v>
      </c>
      <c r="G17" s="39">
        <f t="shared" si="1"/>
        <v>330000</v>
      </c>
      <c r="H17" s="40">
        <f t="shared" si="2"/>
        <v>2.5882352941176471E-2</v>
      </c>
    </row>
    <row r="18" spans="2:8" ht="18" customHeight="1" x14ac:dyDescent="0.3">
      <c r="B18" s="35" t="s">
        <v>40</v>
      </c>
      <c r="C18" s="36">
        <f>'📈 Penjualan'!E16</f>
        <v>12800000</v>
      </c>
      <c r="D18" s="36">
        <f>'💸 HPP &amp; Biaya'!E10</f>
        <v>7390000</v>
      </c>
      <c r="E18" s="36">
        <f t="shared" si="0"/>
        <v>5410000</v>
      </c>
      <c r="F18" s="36">
        <f>'💸 HPP &amp; Biaya'!E21</f>
        <v>4855000</v>
      </c>
      <c r="G18" s="36">
        <f t="shared" si="1"/>
        <v>555000</v>
      </c>
      <c r="H18" s="37">
        <f t="shared" si="2"/>
        <v>4.3359374999999999E-2</v>
      </c>
    </row>
    <row r="19" spans="2:8" ht="18" customHeight="1" x14ac:dyDescent="0.3">
      <c r="B19" s="38" t="s">
        <v>41</v>
      </c>
      <c r="C19" s="39">
        <f>'📈 Penjualan'!F16</f>
        <v>13530000</v>
      </c>
      <c r="D19" s="39">
        <f>'💸 HPP &amp; Biaya'!F10</f>
        <v>7920000</v>
      </c>
      <c r="E19" s="39">
        <f t="shared" si="0"/>
        <v>5610000</v>
      </c>
      <c r="F19" s="39">
        <f>'💸 HPP &amp; Biaya'!F21</f>
        <v>4930000</v>
      </c>
      <c r="G19" s="39">
        <f t="shared" si="1"/>
        <v>680000</v>
      </c>
      <c r="H19" s="40">
        <f t="shared" si="2"/>
        <v>5.0258684405025872E-2</v>
      </c>
    </row>
    <row r="20" spans="2:8" ht="18" customHeight="1" x14ac:dyDescent="0.3">
      <c r="B20" s="35" t="s">
        <v>42</v>
      </c>
      <c r="C20" s="36">
        <f>'📈 Penjualan'!G16</f>
        <v>14350000</v>
      </c>
      <c r="D20" s="36">
        <f>'💸 HPP &amp; Biaya'!G10</f>
        <v>8440000</v>
      </c>
      <c r="E20" s="36">
        <f t="shared" si="0"/>
        <v>5910000</v>
      </c>
      <c r="F20" s="36">
        <f>'💸 HPP &amp; Biaya'!G21</f>
        <v>5000000</v>
      </c>
      <c r="G20" s="36">
        <f t="shared" si="1"/>
        <v>910000</v>
      </c>
      <c r="H20" s="37">
        <f t="shared" si="2"/>
        <v>6.3414634146341464E-2</v>
      </c>
    </row>
    <row r="21" spans="2:8" ht="18" customHeight="1" x14ac:dyDescent="0.3">
      <c r="B21" s="38" t="s">
        <v>43</v>
      </c>
      <c r="C21" s="39">
        <f>'📈 Penjualan'!H16</f>
        <v>14200000</v>
      </c>
      <c r="D21" s="39">
        <f>'💸 HPP &amp; Biaya'!H10</f>
        <v>8230000</v>
      </c>
      <c r="E21" s="39">
        <f t="shared" si="0"/>
        <v>5970000</v>
      </c>
      <c r="F21" s="39">
        <f>'💸 HPP &amp; Biaya'!H21</f>
        <v>5035000</v>
      </c>
      <c r="G21" s="39">
        <f t="shared" si="1"/>
        <v>935000</v>
      </c>
      <c r="H21" s="40">
        <f t="shared" si="2"/>
        <v>6.5845070422535207E-2</v>
      </c>
    </row>
    <row r="22" spans="2:8" ht="18" customHeight="1" x14ac:dyDescent="0.3">
      <c r="B22" s="35" t="s">
        <v>44</v>
      </c>
      <c r="C22" s="36">
        <f>'📈 Penjualan'!I16</f>
        <v>14780000</v>
      </c>
      <c r="D22" s="36">
        <f>'💸 HPP &amp; Biaya'!I10</f>
        <v>8655000</v>
      </c>
      <c r="E22" s="36">
        <f t="shared" si="0"/>
        <v>6125000</v>
      </c>
      <c r="F22" s="36">
        <f>'💸 HPP &amp; Biaya'!I21</f>
        <v>5080000</v>
      </c>
      <c r="G22" s="36">
        <f t="shared" si="1"/>
        <v>1045000</v>
      </c>
      <c r="H22" s="37">
        <f t="shared" si="2"/>
        <v>7.0703653585926923E-2</v>
      </c>
    </row>
    <row r="23" spans="2:8" ht="18" customHeight="1" x14ac:dyDescent="0.3">
      <c r="B23" s="38" t="s">
        <v>45</v>
      </c>
      <c r="C23" s="39">
        <f>'📈 Penjualan'!J16</f>
        <v>15550000</v>
      </c>
      <c r="D23" s="39">
        <f>'💸 HPP &amp; Biaya'!J10</f>
        <v>8975000</v>
      </c>
      <c r="E23" s="39">
        <f t="shared" si="0"/>
        <v>6575000</v>
      </c>
      <c r="F23" s="39">
        <f>'💸 HPP &amp; Biaya'!J21</f>
        <v>5150000</v>
      </c>
      <c r="G23" s="39">
        <f t="shared" si="1"/>
        <v>1425000</v>
      </c>
      <c r="H23" s="40">
        <f t="shared" si="2"/>
        <v>9.1639871382636656E-2</v>
      </c>
    </row>
    <row r="24" spans="2:8" ht="21.75" customHeight="1" x14ac:dyDescent="0.3">
      <c r="B24" s="41" t="s">
        <v>46</v>
      </c>
      <c r="C24" s="42">
        <f>SUM(C16:C23)</f>
        <v>110160000</v>
      </c>
      <c r="D24" s="42">
        <f>SUM(D16:D23)</f>
        <v>64390000</v>
      </c>
      <c r="E24" s="42">
        <f>SUM(E16:E23)</f>
        <v>45770000</v>
      </c>
      <c r="F24" s="42">
        <f>SUM(F16:F23)</f>
        <v>39650000</v>
      </c>
      <c r="G24" s="42">
        <f>SUM(G16:G23)</f>
        <v>6120000</v>
      </c>
      <c r="H24" s="43">
        <f t="shared" si="2"/>
        <v>5.5555555555555552E-2</v>
      </c>
    </row>
    <row r="25" spans="2:8" ht="6" customHeight="1" x14ac:dyDescent="0.3"/>
    <row r="26" spans="2:8" ht="18" customHeight="1" x14ac:dyDescent="0.3">
      <c r="B26" s="5" t="s">
        <v>47</v>
      </c>
      <c r="C26" s="5"/>
      <c r="D26" s="5"/>
      <c r="E26" s="5"/>
      <c r="F26" s="5"/>
      <c r="G26" s="5"/>
      <c r="H26" s="5"/>
    </row>
    <row r="27" spans="2:8" ht="7.5" customHeight="1" x14ac:dyDescent="0.3"/>
    <row r="28" spans="2:8" ht="21.75" customHeight="1" x14ac:dyDescent="0.3">
      <c r="B28" s="4" t="s">
        <v>48</v>
      </c>
      <c r="C28" s="4"/>
      <c r="D28" s="4"/>
      <c r="E28" s="4"/>
      <c r="F28" s="4"/>
      <c r="G28" s="4"/>
      <c r="H28" s="4"/>
    </row>
    <row r="29" spans="2:8" ht="19.5" customHeight="1" x14ac:dyDescent="0.3">
      <c r="B29" s="3" t="s">
        <v>49</v>
      </c>
      <c r="C29" s="3"/>
      <c r="D29" s="44">
        <f>'💵 Arus Kas'!J18</f>
        <v>12210000</v>
      </c>
      <c r="E29" s="2" t="s">
        <v>50</v>
      </c>
      <c r="F29" s="2"/>
      <c r="G29" s="45">
        <f>'🧾 Piutang &amp; Hutang'!H32</f>
        <v>-1700000</v>
      </c>
    </row>
  </sheetData>
  <mergeCells count="11">
    <mergeCell ref="C12:E12"/>
    <mergeCell ref="B14:H14"/>
    <mergeCell ref="B26:H26"/>
    <mergeCell ref="B28:H28"/>
    <mergeCell ref="B29:C29"/>
    <mergeCell ref="E29:F29"/>
    <mergeCell ref="B2:H2"/>
    <mergeCell ref="C4:E4"/>
    <mergeCell ref="C5:E5"/>
    <mergeCell ref="C6:E6"/>
    <mergeCell ref="C7:E7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D32"/>
  </sheetPr>
  <dimension ref="B1:O18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" sqref="C1:J1048576"/>
    </sheetView>
  </sheetViews>
  <sheetFormatPr defaultColWidth="8.6640625" defaultRowHeight="14.4" outlineLevelCol="1" x14ac:dyDescent="0.3"/>
  <cols>
    <col min="1" max="1" width="2" customWidth="1"/>
    <col min="2" max="2" width="24" customWidth="1"/>
    <col min="3" max="10" width="12.5546875" bestFit="1" customWidth="1"/>
    <col min="11" max="13" width="11" customWidth="1"/>
    <col min="14" max="14" width="13" hidden="1" customWidth="1" outlineLevel="1"/>
    <col min="15" max="15" width="13.6640625" bestFit="1" customWidth="1" collapsed="1"/>
  </cols>
  <sheetData>
    <row r="1" spans="2:15" ht="7.5" customHeight="1" x14ac:dyDescent="0.3"/>
    <row r="2" spans="2:15" ht="34.5" customHeight="1" x14ac:dyDescent="0.3">
      <c r="B2" s="1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5" ht="21.75" customHeight="1" x14ac:dyDescent="0.3">
      <c r="B3" s="102" t="s">
        <v>52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2:15" ht="19.5" customHeight="1" x14ac:dyDescent="0.3">
      <c r="B4" s="46" t="s">
        <v>53</v>
      </c>
      <c r="C4" s="46" t="s">
        <v>38</v>
      </c>
      <c r="D4" s="46" t="s">
        <v>39</v>
      </c>
      <c r="E4" s="46" t="s">
        <v>40</v>
      </c>
      <c r="F4" s="46" t="s">
        <v>41</v>
      </c>
      <c r="G4" s="46" t="s">
        <v>42</v>
      </c>
      <c r="H4" s="46" t="s">
        <v>43</v>
      </c>
      <c r="I4" s="46" t="s">
        <v>44</v>
      </c>
      <c r="J4" s="46" t="s">
        <v>45</v>
      </c>
      <c r="K4" s="46" t="s">
        <v>54</v>
      </c>
      <c r="L4" s="46" t="s">
        <v>55</v>
      </c>
      <c r="M4" s="46" t="s">
        <v>56</v>
      </c>
      <c r="N4" s="46" t="s">
        <v>57</v>
      </c>
      <c r="O4" s="41" t="s">
        <v>46</v>
      </c>
    </row>
    <row r="5" spans="2:15" ht="19.5" customHeight="1" x14ac:dyDescent="0.3">
      <c r="B5" s="47" t="s">
        <v>58</v>
      </c>
      <c r="C5" s="48">
        <v>4200000</v>
      </c>
      <c r="D5" s="48">
        <v>4500000</v>
      </c>
      <c r="E5" s="48">
        <v>4300000</v>
      </c>
      <c r="F5" s="48">
        <v>4700000</v>
      </c>
      <c r="G5" s="48">
        <v>5100000</v>
      </c>
      <c r="H5" s="48">
        <v>4900000</v>
      </c>
      <c r="I5" s="48">
        <v>5300000</v>
      </c>
      <c r="J5" s="48">
        <v>5500000</v>
      </c>
      <c r="K5" s="48">
        <v>0</v>
      </c>
      <c r="L5" s="48">
        <v>0</v>
      </c>
      <c r="M5" s="48">
        <v>0</v>
      </c>
      <c r="N5" s="48">
        <v>0</v>
      </c>
      <c r="O5" s="49">
        <f t="shared" ref="O5:O14" si="0">SUM(C5:N5)</f>
        <v>38500000</v>
      </c>
    </row>
    <row r="6" spans="2:15" ht="19.5" customHeight="1" x14ac:dyDescent="0.3">
      <c r="B6" s="50" t="s">
        <v>59</v>
      </c>
      <c r="C6" s="48">
        <v>2100000</v>
      </c>
      <c r="D6" s="48">
        <v>2300000</v>
      </c>
      <c r="E6" s="48">
        <v>2200000</v>
      </c>
      <c r="F6" s="48">
        <v>2500000</v>
      </c>
      <c r="G6" s="48">
        <v>2600000</v>
      </c>
      <c r="H6" s="48">
        <v>2400000</v>
      </c>
      <c r="I6" s="48">
        <v>2700000</v>
      </c>
      <c r="J6" s="48">
        <v>2900000</v>
      </c>
      <c r="K6" s="48">
        <v>0</v>
      </c>
      <c r="L6" s="48">
        <v>0</v>
      </c>
      <c r="M6" s="48">
        <v>0</v>
      </c>
      <c r="N6" s="48">
        <v>0</v>
      </c>
      <c r="O6" s="49">
        <f t="shared" si="0"/>
        <v>19700000</v>
      </c>
    </row>
    <row r="7" spans="2:15" ht="19.5" customHeight="1" x14ac:dyDescent="0.3">
      <c r="B7" s="47" t="s">
        <v>60</v>
      </c>
      <c r="C7" s="48">
        <v>1800000</v>
      </c>
      <c r="D7" s="48">
        <v>1900000</v>
      </c>
      <c r="E7" s="48">
        <v>2000000</v>
      </c>
      <c r="F7" s="48">
        <v>1950000</v>
      </c>
      <c r="G7" s="48">
        <v>2100000</v>
      </c>
      <c r="H7" s="48">
        <v>2200000</v>
      </c>
      <c r="I7" s="48">
        <v>2150000</v>
      </c>
      <c r="J7" s="48">
        <v>2300000</v>
      </c>
      <c r="K7" s="48">
        <v>0</v>
      </c>
      <c r="L7" s="48">
        <v>0</v>
      </c>
      <c r="M7" s="48">
        <v>0</v>
      </c>
      <c r="N7" s="48">
        <v>0</v>
      </c>
      <c r="O7" s="49">
        <f t="shared" si="0"/>
        <v>16400000</v>
      </c>
    </row>
    <row r="8" spans="2:15" ht="19.5" customHeight="1" x14ac:dyDescent="0.3">
      <c r="B8" s="50" t="s">
        <v>61</v>
      </c>
      <c r="C8" s="48">
        <v>3200000</v>
      </c>
      <c r="D8" s="48">
        <v>3100000</v>
      </c>
      <c r="E8" s="48">
        <v>3300000</v>
      </c>
      <c r="F8" s="48">
        <v>3400000</v>
      </c>
      <c r="G8" s="48">
        <v>3500000</v>
      </c>
      <c r="H8" s="48">
        <v>3600000</v>
      </c>
      <c r="I8" s="48">
        <v>3550000</v>
      </c>
      <c r="J8" s="48">
        <v>3700000</v>
      </c>
      <c r="K8" s="48">
        <v>0</v>
      </c>
      <c r="L8" s="48">
        <v>0</v>
      </c>
      <c r="M8" s="48">
        <v>0</v>
      </c>
      <c r="N8" s="48">
        <v>0</v>
      </c>
      <c r="O8" s="49">
        <f t="shared" si="0"/>
        <v>27350000</v>
      </c>
    </row>
    <row r="9" spans="2:15" ht="19.5" customHeight="1" x14ac:dyDescent="0.3">
      <c r="B9" s="47" t="s">
        <v>62</v>
      </c>
      <c r="C9" s="48">
        <v>900000</v>
      </c>
      <c r="D9" s="48">
        <v>950000</v>
      </c>
      <c r="E9" s="48">
        <v>1000000</v>
      </c>
      <c r="F9" s="48">
        <v>980000</v>
      </c>
      <c r="G9" s="48">
        <v>1050000</v>
      </c>
      <c r="H9" s="48">
        <v>1100000</v>
      </c>
      <c r="I9" s="48">
        <v>1080000</v>
      </c>
      <c r="J9" s="48">
        <v>1150000</v>
      </c>
      <c r="K9" s="48">
        <v>0</v>
      </c>
      <c r="L9" s="48">
        <v>0</v>
      </c>
      <c r="M9" s="48">
        <v>0</v>
      </c>
      <c r="N9" s="48">
        <v>0</v>
      </c>
      <c r="O9" s="49">
        <f t="shared" si="0"/>
        <v>8210000</v>
      </c>
    </row>
    <row r="10" spans="2:15" ht="18" customHeight="1" x14ac:dyDescent="0.3">
      <c r="B10" s="51" t="s">
        <v>63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9">
        <f t="shared" si="0"/>
        <v>0</v>
      </c>
    </row>
    <row r="11" spans="2:15" ht="18" customHeight="1" x14ac:dyDescent="0.3">
      <c r="B11" s="51" t="s">
        <v>64</v>
      </c>
      <c r="C11" s="48">
        <v>0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  <c r="M11" s="48">
        <v>0</v>
      </c>
      <c r="N11" s="48">
        <v>0</v>
      </c>
      <c r="O11" s="49">
        <f t="shared" si="0"/>
        <v>0</v>
      </c>
    </row>
    <row r="12" spans="2:15" ht="18" customHeight="1" x14ac:dyDescent="0.3">
      <c r="B12" s="51" t="s">
        <v>65</v>
      </c>
      <c r="C12" s="48">
        <v>0</v>
      </c>
      <c r="D12" s="48">
        <v>0</v>
      </c>
      <c r="E12" s="48">
        <v>0</v>
      </c>
      <c r="F12" s="48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v>0</v>
      </c>
      <c r="N12" s="48">
        <v>0</v>
      </c>
      <c r="O12" s="49">
        <f t="shared" si="0"/>
        <v>0</v>
      </c>
    </row>
    <row r="13" spans="2:15" ht="18" customHeight="1" x14ac:dyDescent="0.3">
      <c r="B13" s="51" t="s">
        <v>66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  <c r="N13" s="48">
        <v>0</v>
      </c>
      <c r="O13" s="49">
        <f t="shared" si="0"/>
        <v>0</v>
      </c>
    </row>
    <row r="14" spans="2:15" ht="18" customHeight="1" x14ac:dyDescent="0.3">
      <c r="B14" s="51" t="s">
        <v>67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48">
        <v>0</v>
      </c>
      <c r="O14" s="49">
        <f t="shared" si="0"/>
        <v>0</v>
      </c>
    </row>
    <row r="15" spans="2:15" ht="6" customHeight="1" x14ac:dyDescent="0.3"/>
    <row r="16" spans="2:15" ht="21.75" customHeight="1" x14ac:dyDescent="0.3">
      <c r="B16" s="52" t="s">
        <v>68</v>
      </c>
      <c r="C16" s="42">
        <f t="shared" ref="C16:N16" si="1">SUM(C5:C14)</f>
        <v>12200000</v>
      </c>
      <c r="D16" s="42">
        <f t="shared" si="1"/>
        <v>12750000</v>
      </c>
      <c r="E16" s="42">
        <f t="shared" si="1"/>
        <v>12800000</v>
      </c>
      <c r="F16" s="42">
        <f t="shared" si="1"/>
        <v>13530000</v>
      </c>
      <c r="G16" s="42">
        <f t="shared" si="1"/>
        <v>14350000</v>
      </c>
      <c r="H16" s="42">
        <f t="shared" si="1"/>
        <v>14200000</v>
      </c>
      <c r="I16" s="42">
        <f t="shared" si="1"/>
        <v>14780000</v>
      </c>
      <c r="J16" s="42">
        <f t="shared" si="1"/>
        <v>15550000</v>
      </c>
      <c r="K16" s="42">
        <f t="shared" si="1"/>
        <v>0</v>
      </c>
      <c r="L16" s="42">
        <f t="shared" si="1"/>
        <v>0</v>
      </c>
      <c r="M16" s="42">
        <f t="shared" si="1"/>
        <v>0</v>
      </c>
      <c r="N16" s="42">
        <f t="shared" si="1"/>
        <v>0</v>
      </c>
      <c r="O16" s="53">
        <f>SUM(C16:N16)</f>
        <v>110160000</v>
      </c>
    </row>
    <row r="18" spans="2:14" ht="18" customHeight="1" x14ac:dyDescent="0.3">
      <c r="B18" s="5" t="s">
        <v>69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</sheetData>
  <mergeCells count="3">
    <mergeCell ref="B2:N2"/>
    <mergeCell ref="B3:N3"/>
    <mergeCell ref="B18:N18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62828"/>
  </sheetPr>
  <dimension ref="B1:O23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" sqref="C1:J1048576"/>
    </sheetView>
  </sheetViews>
  <sheetFormatPr defaultColWidth="8.6640625" defaultRowHeight="14.4" outlineLevelCol="1" x14ac:dyDescent="0.3"/>
  <cols>
    <col min="1" max="1" width="2" customWidth="1"/>
    <col min="2" max="2" width="24" customWidth="1"/>
    <col min="3" max="10" width="11.5546875" bestFit="1" customWidth="1"/>
    <col min="11" max="13" width="11" customWidth="1"/>
    <col min="14" max="14" width="13" hidden="1" customWidth="1" outlineLevel="1"/>
    <col min="15" max="15" width="12.5546875" bestFit="1" customWidth="1" collapsed="1"/>
  </cols>
  <sheetData>
    <row r="1" spans="2:15" ht="7.5" customHeight="1" x14ac:dyDescent="0.3"/>
    <row r="2" spans="2:15" ht="34.5" customHeight="1" x14ac:dyDescent="0.3">
      <c r="B2" s="103" t="s">
        <v>70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2:15" ht="21.75" customHeight="1" x14ac:dyDescent="0.3">
      <c r="B3" s="102" t="s">
        <v>71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2:15" ht="21.75" customHeight="1" x14ac:dyDescent="0.3">
      <c r="B4" s="104" t="s">
        <v>72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2:15" ht="19.5" customHeight="1" x14ac:dyDescent="0.3">
      <c r="B5" s="54" t="s">
        <v>73</v>
      </c>
      <c r="C5" s="38" t="s">
        <v>38</v>
      </c>
      <c r="D5" s="38" t="s">
        <v>39</v>
      </c>
      <c r="E5" s="38" t="s">
        <v>40</v>
      </c>
      <c r="F5" s="38" t="s">
        <v>41</v>
      </c>
      <c r="G5" s="38" t="s">
        <v>42</v>
      </c>
      <c r="H5" s="38" t="s">
        <v>43</v>
      </c>
      <c r="I5" s="38" t="s">
        <v>44</v>
      </c>
      <c r="J5" s="38" t="s">
        <v>45</v>
      </c>
      <c r="K5" s="38" t="s">
        <v>54</v>
      </c>
      <c r="L5" s="38" t="s">
        <v>55</v>
      </c>
      <c r="M5" s="38" t="s">
        <v>56</v>
      </c>
      <c r="N5" s="38" t="s">
        <v>57</v>
      </c>
      <c r="O5" s="38" t="s">
        <v>46</v>
      </c>
    </row>
    <row r="6" spans="2:15" ht="18" customHeight="1" x14ac:dyDescent="0.3">
      <c r="B6" s="47" t="s">
        <v>74</v>
      </c>
      <c r="C6" s="48">
        <v>6400000</v>
      </c>
      <c r="D6" s="48">
        <v>6800000</v>
      </c>
      <c r="E6" s="48">
        <v>6600000</v>
      </c>
      <c r="F6" s="48">
        <v>7100000</v>
      </c>
      <c r="G6" s="48">
        <v>7600000</v>
      </c>
      <c r="H6" s="48">
        <v>7400000</v>
      </c>
      <c r="I6" s="48">
        <v>7800000</v>
      </c>
      <c r="J6" s="48">
        <v>8100000</v>
      </c>
      <c r="K6" s="48">
        <v>0</v>
      </c>
      <c r="L6" s="48">
        <v>0</v>
      </c>
      <c r="M6" s="48">
        <v>0</v>
      </c>
      <c r="N6" s="48">
        <v>0</v>
      </c>
      <c r="O6" s="55">
        <f>SUM(C6:N6)</f>
        <v>57800000</v>
      </c>
    </row>
    <row r="7" spans="2:15" ht="18" customHeight="1" x14ac:dyDescent="0.3">
      <c r="B7" s="56" t="s">
        <v>75</v>
      </c>
      <c r="C7" s="48">
        <v>350000</v>
      </c>
      <c r="D7" s="48">
        <v>360000</v>
      </c>
      <c r="E7" s="48">
        <v>355000</v>
      </c>
      <c r="F7" s="48">
        <v>370000</v>
      </c>
      <c r="G7" s="48">
        <v>380000</v>
      </c>
      <c r="H7" s="48">
        <v>375000</v>
      </c>
      <c r="I7" s="48">
        <v>390000</v>
      </c>
      <c r="J7" s="48">
        <v>400000</v>
      </c>
      <c r="K7" s="48">
        <v>0</v>
      </c>
      <c r="L7" s="48">
        <v>0</v>
      </c>
      <c r="M7" s="48">
        <v>0</v>
      </c>
      <c r="N7" s="48">
        <v>0</v>
      </c>
      <c r="O7" s="55">
        <f>SUM(C7:N7)</f>
        <v>2980000</v>
      </c>
    </row>
    <row r="8" spans="2:15" ht="18" customHeight="1" x14ac:dyDescent="0.3">
      <c r="B8" s="47" t="s">
        <v>76</v>
      </c>
      <c r="C8" s="48">
        <v>280000</v>
      </c>
      <c r="D8" s="48">
        <v>290000</v>
      </c>
      <c r="E8" s="48">
        <v>285000</v>
      </c>
      <c r="F8" s="48">
        <v>300000</v>
      </c>
      <c r="G8" s="48">
        <v>310000</v>
      </c>
      <c r="H8" s="48">
        <v>305000</v>
      </c>
      <c r="I8" s="48">
        <v>315000</v>
      </c>
      <c r="J8" s="48">
        <v>325000</v>
      </c>
      <c r="K8" s="48">
        <v>0</v>
      </c>
      <c r="L8" s="48">
        <v>0</v>
      </c>
      <c r="M8" s="48">
        <v>0</v>
      </c>
      <c r="N8" s="48">
        <v>0</v>
      </c>
      <c r="O8" s="55">
        <f>SUM(C8:N8)</f>
        <v>2410000</v>
      </c>
    </row>
    <row r="9" spans="2:15" ht="18" customHeight="1" x14ac:dyDescent="0.3">
      <c r="B9" s="56" t="s">
        <v>77</v>
      </c>
      <c r="C9" s="48">
        <v>150000</v>
      </c>
      <c r="D9" s="48">
        <v>150000</v>
      </c>
      <c r="E9" s="48">
        <v>150000</v>
      </c>
      <c r="F9" s="48">
        <v>150000</v>
      </c>
      <c r="G9" s="48">
        <v>150000</v>
      </c>
      <c r="H9" s="48">
        <v>150000</v>
      </c>
      <c r="I9" s="48">
        <v>150000</v>
      </c>
      <c r="J9" s="48">
        <v>150000</v>
      </c>
      <c r="K9" s="48">
        <v>0</v>
      </c>
      <c r="L9" s="48">
        <v>0</v>
      </c>
      <c r="M9" s="48">
        <v>0</v>
      </c>
      <c r="N9" s="48">
        <v>0</v>
      </c>
      <c r="O9" s="55">
        <f>SUM(C9:N9)</f>
        <v>1200000</v>
      </c>
    </row>
    <row r="10" spans="2:15" ht="21.75" customHeight="1" x14ac:dyDescent="0.3">
      <c r="B10" s="57" t="s">
        <v>78</v>
      </c>
      <c r="C10" s="58">
        <f t="shared" ref="C10:N10" si="0">SUM(C6:C9)</f>
        <v>7180000</v>
      </c>
      <c r="D10" s="58">
        <f t="shared" si="0"/>
        <v>7600000</v>
      </c>
      <c r="E10" s="58">
        <f t="shared" si="0"/>
        <v>7390000</v>
      </c>
      <c r="F10" s="58">
        <f t="shared" si="0"/>
        <v>7920000</v>
      </c>
      <c r="G10" s="58">
        <f t="shared" si="0"/>
        <v>8440000</v>
      </c>
      <c r="H10" s="58">
        <f t="shared" si="0"/>
        <v>8230000</v>
      </c>
      <c r="I10" s="58">
        <f t="shared" si="0"/>
        <v>8655000</v>
      </c>
      <c r="J10" s="58">
        <f t="shared" si="0"/>
        <v>8975000</v>
      </c>
      <c r="K10" s="58">
        <f t="shared" si="0"/>
        <v>0</v>
      </c>
      <c r="L10" s="58">
        <f t="shared" si="0"/>
        <v>0</v>
      </c>
      <c r="M10" s="58">
        <f t="shared" si="0"/>
        <v>0</v>
      </c>
      <c r="N10" s="58">
        <f t="shared" si="0"/>
        <v>0</v>
      </c>
      <c r="O10" s="59">
        <f>SUM(C10:N10)</f>
        <v>64390000</v>
      </c>
    </row>
    <row r="11" spans="2:15" ht="9.75" customHeight="1" x14ac:dyDescent="0.3"/>
    <row r="12" spans="2:15" ht="21.75" customHeight="1" x14ac:dyDescent="0.3">
      <c r="B12" s="105" t="s">
        <v>79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</row>
    <row r="13" spans="2:15" ht="19.5" customHeight="1" x14ac:dyDescent="0.3">
      <c r="B13" s="54" t="s">
        <v>80</v>
      </c>
      <c r="C13" s="38" t="s">
        <v>38</v>
      </c>
      <c r="D13" s="38" t="s">
        <v>39</v>
      </c>
      <c r="E13" s="38" t="s">
        <v>40</v>
      </c>
      <c r="F13" s="38" t="s">
        <v>41</v>
      </c>
      <c r="G13" s="38" t="s">
        <v>42</v>
      </c>
      <c r="H13" s="38" t="s">
        <v>43</v>
      </c>
      <c r="I13" s="38" t="s">
        <v>44</v>
      </c>
      <c r="J13" s="38" t="s">
        <v>45</v>
      </c>
      <c r="K13" s="38" t="s">
        <v>54</v>
      </c>
      <c r="L13" s="38" t="s">
        <v>55</v>
      </c>
      <c r="M13" s="38" t="s">
        <v>56</v>
      </c>
      <c r="N13" s="38" t="s">
        <v>57</v>
      </c>
      <c r="O13" s="38" t="s">
        <v>46</v>
      </c>
    </row>
    <row r="14" spans="2:15" ht="18" customHeight="1" x14ac:dyDescent="0.3">
      <c r="B14" s="47" t="s">
        <v>81</v>
      </c>
      <c r="C14" s="48">
        <v>2000000</v>
      </c>
      <c r="D14" s="48">
        <v>2000000</v>
      </c>
      <c r="E14" s="48">
        <v>2000000</v>
      </c>
      <c r="F14" s="48">
        <v>2000000</v>
      </c>
      <c r="G14" s="48">
        <v>2000000</v>
      </c>
      <c r="H14" s="48">
        <v>2000000</v>
      </c>
      <c r="I14" s="48">
        <v>2000000</v>
      </c>
      <c r="J14" s="48">
        <v>2000000</v>
      </c>
      <c r="K14" s="48">
        <v>0</v>
      </c>
      <c r="L14" s="48">
        <v>0</v>
      </c>
      <c r="M14" s="48">
        <v>0</v>
      </c>
      <c r="N14" s="48">
        <v>0</v>
      </c>
      <c r="O14" s="60">
        <f t="shared" ref="O14:O21" si="1">SUM(C14:N14)</f>
        <v>16000000</v>
      </c>
    </row>
    <row r="15" spans="2:15" ht="18" customHeight="1" x14ac:dyDescent="0.3">
      <c r="B15" s="61" t="s">
        <v>82</v>
      </c>
      <c r="C15" s="48">
        <v>1500000</v>
      </c>
      <c r="D15" s="48">
        <v>1500000</v>
      </c>
      <c r="E15" s="48">
        <v>1500000</v>
      </c>
      <c r="F15" s="48">
        <v>1500000</v>
      </c>
      <c r="G15" s="48">
        <v>1500000</v>
      </c>
      <c r="H15" s="48">
        <v>1500000</v>
      </c>
      <c r="I15" s="48">
        <v>1500000</v>
      </c>
      <c r="J15" s="48">
        <v>1500000</v>
      </c>
      <c r="K15" s="48">
        <v>0</v>
      </c>
      <c r="L15" s="48">
        <v>0</v>
      </c>
      <c r="M15" s="48">
        <v>0</v>
      </c>
      <c r="N15" s="48">
        <v>0</v>
      </c>
      <c r="O15" s="60">
        <f t="shared" si="1"/>
        <v>12000000</v>
      </c>
    </row>
    <row r="16" spans="2:15" ht="18" customHeight="1" x14ac:dyDescent="0.3">
      <c r="B16" s="47" t="s">
        <v>83</v>
      </c>
      <c r="C16" s="48">
        <v>380000</v>
      </c>
      <c r="D16" s="48">
        <v>390000</v>
      </c>
      <c r="E16" s="48">
        <v>400000</v>
      </c>
      <c r="F16" s="48">
        <v>410000</v>
      </c>
      <c r="G16" s="48">
        <v>420000</v>
      </c>
      <c r="H16" s="48">
        <v>430000</v>
      </c>
      <c r="I16" s="48">
        <v>440000</v>
      </c>
      <c r="J16" s="48">
        <v>450000</v>
      </c>
      <c r="K16" s="48">
        <v>0</v>
      </c>
      <c r="L16" s="48">
        <v>0</v>
      </c>
      <c r="M16" s="48">
        <v>0</v>
      </c>
      <c r="N16" s="48">
        <v>0</v>
      </c>
      <c r="O16" s="60">
        <f t="shared" si="1"/>
        <v>3320000</v>
      </c>
    </row>
    <row r="17" spans="2:15" ht="18" customHeight="1" x14ac:dyDescent="0.3">
      <c r="B17" s="61" t="s">
        <v>84</v>
      </c>
      <c r="C17" s="48">
        <v>200000</v>
      </c>
      <c r="D17" s="48">
        <v>200000</v>
      </c>
      <c r="E17" s="48">
        <v>200000</v>
      </c>
      <c r="F17" s="48">
        <v>200000</v>
      </c>
      <c r="G17" s="48">
        <v>200000</v>
      </c>
      <c r="H17" s="48">
        <v>200000</v>
      </c>
      <c r="I17" s="48">
        <v>200000</v>
      </c>
      <c r="J17" s="48">
        <v>200000</v>
      </c>
      <c r="K17" s="48">
        <v>0</v>
      </c>
      <c r="L17" s="48">
        <v>0</v>
      </c>
      <c r="M17" s="48">
        <v>0</v>
      </c>
      <c r="N17" s="48">
        <v>0</v>
      </c>
      <c r="O17" s="60">
        <f t="shared" si="1"/>
        <v>1600000</v>
      </c>
    </row>
    <row r="18" spans="2:15" ht="18" customHeight="1" x14ac:dyDescent="0.3">
      <c r="B18" s="47" t="s">
        <v>85</v>
      </c>
      <c r="C18" s="48">
        <v>300000</v>
      </c>
      <c r="D18" s="48">
        <v>320000</v>
      </c>
      <c r="E18" s="48">
        <v>350000</v>
      </c>
      <c r="F18" s="48">
        <v>400000</v>
      </c>
      <c r="G18" s="48">
        <v>450000</v>
      </c>
      <c r="H18" s="48">
        <v>480000</v>
      </c>
      <c r="I18" s="48">
        <v>500000</v>
      </c>
      <c r="J18" s="48">
        <v>550000</v>
      </c>
      <c r="K18" s="48">
        <v>0</v>
      </c>
      <c r="L18" s="48">
        <v>0</v>
      </c>
      <c r="M18" s="48">
        <v>0</v>
      </c>
      <c r="N18" s="48">
        <v>0</v>
      </c>
      <c r="O18" s="60">
        <f t="shared" si="1"/>
        <v>3350000</v>
      </c>
    </row>
    <row r="19" spans="2:15" ht="18" customHeight="1" x14ac:dyDescent="0.3">
      <c r="B19" s="61" t="s">
        <v>86</v>
      </c>
      <c r="C19" s="48">
        <v>250000</v>
      </c>
      <c r="D19" s="48">
        <v>260000</v>
      </c>
      <c r="E19" s="48">
        <v>255000</v>
      </c>
      <c r="F19" s="48">
        <v>270000</v>
      </c>
      <c r="G19" s="48">
        <v>280000</v>
      </c>
      <c r="H19" s="48">
        <v>275000</v>
      </c>
      <c r="I19" s="48">
        <v>290000</v>
      </c>
      <c r="J19" s="48">
        <v>300000</v>
      </c>
      <c r="K19" s="48">
        <v>0</v>
      </c>
      <c r="L19" s="48">
        <v>0</v>
      </c>
      <c r="M19" s="48">
        <v>0</v>
      </c>
      <c r="N19" s="48">
        <v>0</v>
      </c>
      <c r="O19" s="60">
        <f t="shared" si="1"/>
        <v>2180000</v>
      </c>
    </row>
    <row r="20" spans="2:15" ht="18" customHeight="1" x14ac:dyDescent="0.3">
      <c r="B20" s="47" t="s">
        <v>77</v>
      </c>
      <c r="C20" s="48">
        <v>150000</v>
      </c>
      <c r="D20" s="48">
        <v>150000</v>
      </c>
      <c r="E20" s="48">
        <v>150000</v>
      </c>
      <c r="F20" s="48">
        <v>150000</v>
      </c>
      <c r="G20" s="48">
        <v>150000</v>
      </c>
      <c r="H20" s="48">
        <v>150000</v>
      </c>
      <c r="I20" s="48">
        <v>150000</v>
      </c>
      <c r="J20" s="48">
        <v>150000</v>
      </c>
      <c r="K20" s="48">
        <v>0</v>
      </c>
      <c r="L20" s="48">
        <v>0</v>
      </c>
      <c r="M20" s="48">
        <v>0</v>
      </c>
      <c r="N20" s="48">
        <v>0</v>
      </c>
      <c r="O20" s="60">
        <f t="shared" si="1"/>
        <v>1200000</v>
      </c>
    </row>
    <row r="21" spans="2:15" ht="21.75" customHeight="1" x14ac:dyDescent="0.3">
      <c r="B21" s="62" t="s">
        <v>87</v>
      </c>
      <c r="C21" s="63">
        <f t="shared" ref="C21:N21" si="2">SUM(C14:C20)</f>
        <v>4780000</v>
      </c>
      <c r="D21" s="63">
        <f t="shared" si="2"/>
        <v>4820000</v>
      </c>
      <c r="E21" s="63">
        <f t="shared" si="2"/>
        <v>4855000</v>
      </c>
      <c r="F21" s="63">
        <f t="shared" si="2"/>
        <v>4930000</v>
      </c>
      <c r="G21" s="63">
        <f t="shared" si="2"/>
        <v>5000000</v>
      </c>
      <c r="H21" s="63">
        <f t="shared" si="2"/>
        <v>5035000</v>
      </c>
      <c r="I21" s="63">
        <f t="shared" si="2"/>
        <v>5080000</v>
      </c>
      <c r="J21" s="63">
        <f t="shared" si="2"/>
        <v>5150000</v>
      </c>
      <c r="K21" s="63">
        <f t="shared" si="2"/>
        <v>0</v>
      </c>
      <c r="L21" s="63">
        <f t="shared" si="2"/>
        <v>0</v>
      </c>
      <c r="M21" s="63">
        <f t="shared" si="2"/>
        <v>0</v>
      </c>
      <c r="N21" s="63">
        <f t="shared" si="2"/>
        <v>0</v>
      </c>
      <c r="O21" s="64">
        <f t="shared" si="1"/>
        <v>39650000</v>
      </c>
    </row>
    <row r="22" spans="2:15" ht="7.5" customHeight="1" x14ac:dyDescent="0.3"/>
    <row r="23" spans="2:15" ht="18" customHeight="1" x14ac:dyDescent="0.3">
      <c r="B23" s="5" t="s">
        <v>88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</sheetData>
  <mergeCells count="5">
    <mergeCell ref="B2:N2"/>
    <mergeCell ref="B3:N3"/>
    <mergeCell ref="B4:N4"/>
    <mergeCell ref="B12:N12"/>
    <mergeCell ref="B23:N23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65100"/>
  </sheetPr>
  <dimension ref="B1:N22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6640625" defaultRowHeight="14.4" x14ac:dyDescent="0.3"/>
  <cols>
    <col min="1" max="1" width="2" customWidth="1"/>
    <col min="2" max="2" width="5" customWidth="1"/>
    <col min="3" max="3" width="26" customWidth="1"/>
    <col min="4" max="5" width="12" customWidth="1"/>
    <col min="6" max="7" width="10" customWidth="1"/>
    <col min="8" max="8" width="12" customWidth="1"/>
    <col min="9" max="10" width="14" customWidth="1"/>
  </cols>
  <sheetData>
    <row r="1" spans="2:14" ht="7.5" customHeight="1" x14ac:dyDescent="0.3"/>
    <row r="2" spans="2:14" ht="34.5" customHeight="1" x14ac:dyDescent="0.3">
      <c r="B2" s="106" t="s">
        <v>89</v>
      </c>
      <c r="C2" s="106"/>
      <c r="D2" s="106"/>
      <c r="E2" s="106"/>
      <c r="F2" s="106"/>
      <c r="G2" s="106"/>
      <c r="H2" s="106"/>
      <c r="I2" s="106"/>
      <c r="J2" s="106"/>
    </row>
    <row r="3" spans="2:14" ht="21.75" customHeight="1" x14ac:dyDescent="0.3">
      <c r="B3" s="102" t="s">
        <v>90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2:14" ht="24" customHeight="1" x14ac:dyDescent="0.3">
      <c r="B4" s="65" t="s">
        <v>91</v>
      </c>
      <c r="C4" s="65" t="s">
        <v>92</v>
      </c>
      <c r="D4" s="65" t="s">
        <v>93</v>
      </c>
      <c r="E4" s="65" t="s">
        <v>94</v>
      </c>
      <c r="F4" s="65" t="s">
        <v>95</v>
      </c>
      <c r="G4" s="65" t="s">
        <v>96</v>
      </c>
      <c r="H4" s="65" t="s">
        <v>97</v>
      </c>
      <c r="I4" s="65" t="s">
        <v>98</v>
      </c>
      <c r="J4" s="65" t="s">
        <v>99</v>
      </c>
    </row>
    <row r="5" spans="2:14" ht="19.5" customHeight="1" x14ac:dyDescent="0.3">
      <c r="B5" s="66">
        <v>1</v>
      </c>
      <c r="C5" s="47" t="s">
        <v>100</v>
      </c>
      <c r="D5" s="66" t="s">
        <v>101</v>
      </c>
      <c r="E5" s="67">
        <v>120</v>
      </c>
      <c r="F5" s="67">
        <v>480</v>
      </c>
      <c r="G5" s="67">
        <v>470</v>
      </c>
      <c r="H5" s="68">
        <f t="shared" ref="H5:H19" si="0">E5+F5-G5</f>
        <v>130</v>
      </c>
      <c r="I5" s="48">
        <v>12000</v>
      </c>
      <c r="J5" s="49">
        <f t="shared" ref="J5:J19" si="1">H5*I5</f>
        <v>1560000</v>
      </c>
    </row>
    <row r="6" spans="2:14" ht="19.5" customHeight="1" x14ac:dyDescent="0.3">
      <c r="B6" s="69">
        <v>2</v>
      </c>
      <c r="C6" s="70" t="s">
        <v>102</v>
      </c>
      <c r="D6" s="69" t="s">
        <v>103</v>
      </c>
      <c r="E6" s="67">
        <v>80</v>
      </c>
      <c r="F6" s="67">
        <v>260</v>
      </c>
      <c r="G6" s="67">
        <v>250</v>
      </c>
      <c r="H6" s="68">
        <f t="shared" si="0"/>
        <v>90</v>
      </c>
      <c r="I6" s="48">
        <v>9500</v>
      </c>
      <c r="J6" s="49">
        <f t="shared" si="1"/>
        <v>855000</v>
      </c>
    </row>
    <row r="7" spans="2:14" ht="19.5" customHeight="1" x14ac:dyDescent="0.3">
      <c r="B7" s="66">
        <v>3</v>
      </c>
      <c r="C7" s="47" t="s">
        <v>104</v>
      </c>
      <c r="D7" s="66" t="s">
        <v>105</v>
      </c>
      <c r="E7" s="67">
        <v>100</v>
      </c>
      <c r="F7" s="67">
        <v>220</v>
      </c>
      <c r="G7" s="67">
        <v>210</v>
      </c>
      <c r="H7" s="68">
        <f t="shared" si="0"/>
        <v>110</v>
      </c>
      <c r="I7" s="48">
        <v>5500</v>
      </c>
      <c r="J7" s="49">
        <f t="shared" si="1"/>
        <v>605000</v>
      </c>
    </row>
    <row r="8" spans="2:14" ht="19.5" customHeight="1" x14ac:dyDescent="0.3">
      <c r="B8" s="69">
        <v>4</v>
      </c>
      <c r="C8" s="70" t="s">
        <v>106</v>
      </c>
      <c r="D8" s="69" t="s">
        <v>107</v>
      </c>
      <c r="E8" s="67">
        <v>25</v>
      </c>
      <c r="F8" s="67">
        <v>70</v>
      </c>
      <c r="G8" s="67">
        <v>65</v>
      </c>
      <c r="H8" s="68">
        <f t="shared" si="0"/>
        <v>30</v>
      </c>
      <c r="I8" s="48">
        <v>27000</v>
      </c>
      <c r="J8" s="49">
        <f t="shared" si="1"/>
        <v>810000</v>
      </c>
    </row>
    <row r="9" spans="2:14" ht="19.5" customHeight="1" x14ac:dyDescent="0.3">
      <c r="B9" s="66">
        <v>5</v>
      </c>
      <c r="C9" s="47" t="s">
        <v>108</v>
      </c>
      <c r="D9" s="66" t="s">
        <v>109</v>
      </c>
      <c r="E9" s="67">
        <v>18</v>
      </c>
      <c r="F9" s="67">
        <v>55</v>
      </c>
      <c r="G9" s="67">
        <v>50</v>
      </c>
      <c r="H9" s="68">
        <f t="shared" si="0"/>
        <v>23</v>
      </c>
      <c r="I9" s="48">
        <v>16000</v>
      </c>
      <c r="J9" s="49">
        <f t="shared" si="1"/>
        <v>368000</v>
      </c>
    </row>
    <row r="10" spans="2:14" ht="18" customHeight="1" x14ac:dyDescent="0.3">
      <c r="B10" s="71">
        <v>6</v>
      </c>
      <c r="C10" s="72"/>
      <c r="D10" s="67" t="s">
        <v>101</v>
      </c>
      <c r="E10" s="67">
        <v>0</v>
      </c>
      <c r="F10" s="67">
        <v>0</v>
      </c>
      <c r="G10" s="67">
        <v>0</v>
      </c>
      <c r="H10" s="68">
        <f t="shared" si="0"/>
        <v>0</v>
      </c>
      <c r="I10" s="48">
        <v>0</v>
      </c>
      <c r="J10" s="49">
        <f t="shared" si="1"/>
        <v>0</v>
      </c>
    </row>
    <row r="11" spans="2:14" ht="18" customHeight="1" x14ac:dyDescent="0.3">
      <c r="B11" s="71">
        <v>7</v>
      </c>
      <c r="C11" s="72"/>
      <c r="D11" s="67" t="s">
        <v>101</v>
      </c>
      <c r="E11" s="67">
        <v>0</v>
      </c>
      <c r="F11" s="67">
        <v>0</v>
      </c>
      <c r="G11" s="67">
        <v>0</v>
      </c>
      <c r="H11" s="68">
        <f t="shared" si="0"/>
        <v>0</v>
      </c>
      <c r="I11" s="48">
        <v>0</v>
      </c>
      <c r="J11" s="49">
        <f t="shared" si="1"/>
        <v>0</v>
      </c>
    </row>
    <row r="12" spans="2:14" ht="18" customHeight="1" x14ac:dyDescent="0.3">
      <c r="B12" s="71">
        <v>8</v>
      </c>
      <c r="C12" s="72"/>
      <c r="D12" s="67" t="s">
        <v>101</v>
      </c>
      <c r="E12" s="67">
        <v>0</v>
      </c>
      <c r="F12" s="67">
        <v>0</v>
      </c>
      <c r="G12" s="67">
        <v>0</v>
      </c>
      <c r="H12" s="68">
        <f t="shared" si="0"/>
        <v>0</v>
      </c>
      <c r="I12" s="48">
        <v>0</v>
      </c>
      <c r="J12" s="49">
        <f t="shared" si="1"/>
        <v>0</v>
      </c>
    </row>
    <row r="13" spans="2:14" ht="18" customHeight="1" x14ac:dyDescent="0.3">
      <c r="B13" s="71">
        <v>9</v>
      </c>
      <c r="C13" s="72"/>
      <c r="D13" s="67" t="s">
        <v>101</v>
      </c>
      <c r="E13" s="67">
        <v>0</v>
      </c>
      <c r="F13" s="67">
        <v>0</v>
      </c>
      <c r="G13" s="67">
        <v>0</v>
      </c>
      <c r="H13" s="68">
        <f t="shared" si="0"/>
        <v>0</v>
      </c>
      <c r="I13" s="48">
        <v>0</v>
      </c>
      <c r="J13" s="49">
        <f t="shared" si="1"/>
        <v>0</v>
      </c>
    </row>
    <row r="14" spans="2:14" ht="18" customHeight="1" x14ac:dyDescent="0.3">
      <c r="B14" s="71">
        <v>10</v>
      </c>
      <c r="C14" s="72"/>
      <c r="D14" s="67" t="s">
        <v>101</v>
      </c>
      <c r="E14" s="67">
        <v>0</v>
      </c>
      <c r="F14" s="67">
        <v>0</v>
      </c>
      <c r="G14" s="67">
        <v>0</v>
      </c>
      <c r="H14" s="68">
        <f t="shared" si="0"/>
        <v>0</v>
      </c>
      <c r="I14" s="48">
        <v>0</v>
      </c>
      <c r="J14" s="49">
        <f t="shared" si="1"/>
        <v>0</v>
      </c>
    </row>
    <row r="15" spans="2:14" ht="18" customHeight="1" x14ac:dyDescent="0.3">
      <c r="B15" s="71">
        <v>11</v>
      </c>
      <c r="C15" s="72"/>
      <c r="D15" s="67" t="s">
        <v>101</v>
      </c>
      <c r="E15" s="67">
        <v>0</v>
      </c>
      <c r="F15" s="67">
        <v>0</v>
      </c>
      <c r="G15" s="67">
        <v>0</v>
      </c>
      <c r="H15" s="68">
        <f t="shared" si="0"/>
        <v>0</v>
      </c>
      <c r="I15" s="48">
        <v>0</v>
      </c>
      <c r="J15" s="49">
        <f t="shared" si="1"/>
        <v>0</v>
      </c>
    </row>
    <row r="16" spans="2:14" ht="18" customHeight="1" x14ac:dyDescent="0.3">
      <c r="B16" s="71">
        <v>12</v>
      </c>
      <c r="C16" s="72"/>
      <c r="D16" s="67" t="s">
        <v>101</v>
      </c>
      <c r="E16" s="67">
        <v>0</v>
      </c>
      <c r="F16" s="67">
        <v>0</v>
      </c>
      <c r="G16" s="67">
        <v>0</v>
      </c>
      <c r="H16" s="68">
        <f t="shared" si="0"/>
        <v>0</v>
      </c>
      <c r="I16" s="48">
        <v>0</v>
      </c>
      <c r="J16" s="49">
        <f t="shared" si="1"/>
        <v>0</v>
      </c>
    </row>
    <row r="17" spans="2:10" ht="18" customHeight="1" x14ac:dyDescent="0.3">
      <c r="B17" s="71">
        <v>13</v>
      </c>
      <c r="C17" s="72"/>
      <c r="D17" s="67" t="s">
        <v>101</v>
      </c>
      <c r="E17" s="67">
        <v>0</v>
      </c>
      <c r="F17" s="67">
        <v>0</v>
      </c>
      <c r="G17" s="67">
        <v>0</v>
      </c>
      <c r="H17" s="68">
        <f t="shared" si="0"/>
        <v>0</v>
      </c>
      <c r="I17" s="48">
        <v>0</v>
      </c>
      <c r="J17" s="49">
        <f t="shared" si="1"/>
        <v>0</v>
      </c>
    </row>
    <row r="18" spans="2:10" ht="18" customHeight="1" x14ac:dyDescent="0.3">
      <c r="B18" s="71">
        <v>14</v>
      </c>
      <c r="C18" s="72"/>
      <c r="D18" s="67" t="s">
        <v>101</v>
      </c>
      <c r="E18" s="67">
        <v>0</v>
      </c>
      <c r="F18" s="67">
        <v>0</v>
      </c>
      <c r="G18" s="67">
        <v>0</v>
      </c>
      <c r="H18" s="68">
        <f t="shared" si="0"/>
        <v>0</v>
      </c>
      <c r="I18" s="48">
        <v>0</v>
      </c>
      <c r="J18" s="49">
        <f t="shared" si="1"/>
        <v>0</v>
      </c>
    </row>
    <row r="19" spans="2:10" ht="18" customHeight="1" x14ac:dyDescent="0.3">
      <c r="B19" s="71">
        <v>15</v>
      </c>
      <c r="C19" s="72"/>
      <c r="D19" s="67" t="s">
        <v>101</v>
      </c>
      <c r="E19" s="67">
        <v>0</v>
      </c>
      <c r="F19" s="67">
        <v>0</v>
      </c>
      <c r="G19" s="67">
        <v>0</v>
      </c>
      <c r="H19" s="68">
        <f t="shared" si="0"/>
        <v>0</v>
      </c>
      <c r="I19" s="48">
        <v>0</v>
      </c>
      <c r="J19" s="49">
        <f t="shared" si="1"/>
        <v>0</v>
      </c>
    </row>
    <row r="20" spans="2:10" ht="24" customHeight="1" x14ac:dyDescent="0.3">
      <c r="B20" s="107" t="s">
        <v>110</v>
      </c>
      <c r="C20" s="107"/>
      <c r="D20" s="107"/>
      <c r="E20" s="107"/>
      <c r="F20" s="107"/>
      <c r="G20" s="107"/>
      <c r="H20" s="107"/>
      <c r="I20" s="107"/>
      <c r="J20" s="73">
        <f>SUM(J5:J19)</f>
        <v>4198000</v>
      </c>
    </row>
    <row r="22" spans="2:10" ht="18" customHeight="1" x14ac:dyDescent="0.3">
      <c r="B22" s="5" t="s">
        <v>111</v>
      </c>
      <c r="C22" s="5"/>
      <c r="D22" s="5"/>
      <c r="E22" s="5"/>
      <c r="F22" s="5"/>
      <c r="G22" s="5"/>
      <c r="H22" s="5"/>
      <c r="I22" s="5"/>
      <c r="J22" s="5"/>
    </row>
  </sheetData>
  <mergeCells count="4">
    <mergeCell ref="B2:J2"/>
    <mergeCell ref="B3:N3"/>
    <mergeCell ref="B20:I20"/>
    <mergeCell ref="B22:J22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695C"/>
  </sheetPr>
  <dimension ref="B1:O2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1" sqref="C1:O1048576"/>
    </sheetView>
  </sheetViews>
  <sheetFormatPr defaultColWidth="8.6640625" defaultRowHeight="14.4" outlineLevelCol="1" x14ac:dyDescent="0.3"/>
  <cols>
    <col min="1" max="1" width="2" customWidth="1"/>
    <col min="2" max="2" width="26" customWidth="1"/>
    <col min="3" max="13" width="12.5546875" bestFit="1" customWidth="1"/>
    <col min="14" max="14" width="12.5546875" bestFit="1" customWidth="1" outlineLevel="1"/>
    <col min="15" max="15" width="13.6640625" bestFit="1" customWidth="1"/>
  </cols>
  <sheetData>
    <row r="1" spans="2:15" ht="7.5" customHeight="1" x14ac:dyDescent="0.3"/>
    <row r="2" spans="2:15" ht="34.5" customHeight="1" x14ac:dyDescent="0.3">
      <c r="B2" s="108" t="s">
        <v>112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2:15" ht="21.75" customHeight="1" x14ac:dyDescent="0.3">
      <c r="B3" s="102" t="s">
        <v>113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2:15" ht="18" customHeight="1" x14ac:dyDescent="0.3">
      <c r="B4" s="109" t="s">
        <v>114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</row>
    <row r="5" spans="2:15" ht="19.5" customHeight="1" x14ac:dyDescent="0.3">
      <c r="B5" s="74" t="s">
        <v>115</v>
      </c>
      <c r="C5" s="74" t="s">
        <v>38</v>
      </c>
      <c r="D5" s="74" t="s">
        <v>39</v>
      </c>
      <c r="E5" s="74" t="s">
        <v>40</v>
      </c>
      <c r="F5" s="74" t="s">
        <v>41</v>
      </c>
      <c r="G5" s="74" t="s">
        <v>42</v>
      </c>
      <c r="H5" s="74" t="s">
        <v>43</v>
      </c>
      <c r="I5" s="74" t="s">
        <v>44</v>
      </c>
      <c r="J5" s="74" t="s">
        <v>45</v>
      </c>
      <c r="K5" s="74" t="s">
        <v>54</v>
      </c>
      <c r="L5" s="74" t="s">
        <v>55</v>
      </c>
      <c r="M5" s="74" t="s">
        <v>56</v>
      </c>
      <c r="N5" s="74" t="s">
        <v>57</v>
      </c>
      <c r="O5" s="75" t="s">
        <v>46</v>
      </c>
    </row>
    <row r="6" spans="2:15" ht="19.5" customHeight="1" x14ac:dyDescent="0.3">
      <c r="B6" s="76" t="s">
        <v>116</v>
      </c>
      <c r="C6" s="48">
        <v>5000000</v>
      </c>
      <c r="D6" s="77">
        <f t="shared" ref="D6:N6" si="0">C18</f>
        <v>5290000</v>
      </c>
      <c r="E6" s="77">
        <f t="shared" si="0"/>
        <v>5720000</v>
      </c>
      <c r="F6" s="77">
        <f t="shared" si="0"/>
        <v>6425000</v>
      </c>
      <c r="G6" s="77">
        <f t="shared" si="0"/>
        <v>7175000</v>
      </c>
      <c r="H6" s="77">
        <f t="shared" si="0"/>
        <v>8185000</v>
      </c>
      <c r="I6" s="77">
        <f t="shared" si="0"/>
        <v>9220000</v>
      </c>
      <c r="J6" s="77">
        <f t="shared" si="0"/>
        <v>10485000</v>
      </c>
      <c r="K6" s="77">
        <f t="shared" si="0"/>
        <v>12210000</v>
      </c>
      <c r="L6" s="77">
        <f t="shared" si="0"/>
        <v>12210000</v>
      </c>
      <c r="M6" s="77">
        <f t="shared" si="0"/>
        <v>12210000</v>
      </c>
      <c r="N6" s="77">
        <f t="shared" si="0"/>
        <v>12210000</v>
      </c>
    </row>
    <row r="7" spans="2:15" ht="19.5" customHeight="1" x14ac:dyDescent="0.3">
      <c r="B7" s="110" t="s">
        <v>117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2:15" ht="18" customHeight="1" x14ac:dyDescent="0.3">
      <c r="B8" s="47" t="s">
        <v>118</v>
      </c>
      <c r="C8" s="48">
        <v>12800000</v>
      </c>
      <c r="D8" s="48">
        <v>13300000</v>
      </c>
      <c r="E8" s="48">
        <v>13600000</v>
      </c>
      <c r="F8" s="48">
        <v>14100000</v>
      </c>
      <c r="G8" s="48">
        <v>15000000</v>
      </c>
      <c r="H8" s="48">
        <v>14900000</v>
      </c>
      <c r="I8" s="48">
        <v>15600000</v>
      </c>
      <c r="J8" s="48">
        <v>16400000</v>
      </c>
      <c r="K8" s="48">
        <v>0</v>
      </c>
      <c r="L8" s="48">
        <v>0</v>
      </c>
      <c r="M8" s="48">
        <v>0</v>
      </c>
      <c r="N8" s="48">
        <v>0</v>
      </c>
      <c r="O8" s="49">
        <f>SUM(C8:N8)</f>
        <v>115700000</v>
      </c>
    </row>
    <row r="9" spans="2:15" ht="18" customHeight="1" x14ac:dyDescent="0.3">
      <c r="B9" s="50" t="s">
        <v>119</v>
      </c>
      <c r="C9" s="48">
        <v>500000</v>
      </c>
      <c r="D9" s="48">
        <v>600000</v>
      </c>
      <c r="E9" s="48">
        <v>550000</v>
      </c>
      <c r="F9" s="48">
        <v>700000</v>
      </c>
      <c r="G9" s="48">
        <v>800000</v>
      </c>
      <c r="H9" s="48">
        <v>750000</v>
      </c>
      <c r="I9" s="48">
        <v>900000</v>
      </c>
      <c r="J9" s="48">
        <v>950000</v>
      </c>
      <c r="K9" s="48">
        <v>0</v>
      </c>
      <c r="L9" s="48">
        <v>0</v>
      </c>
      <c r="M9" s="48">
        <v>0</v>
      </c>
      <c r="N9" s="48">
        <v>0</v>
      </c>
      <c r="O9" s="49">
        <f>SUM(C9:N9)</f>
        <v>5750000</v>
      </c>
    </row>
    <row r="10" spans="2:15" ht="18" customHeight="1" x14ac:dyDescent="0.3">
      <c r="B10" s="47" t="s">
        <v>120</v>
      </c>
      <c r="C10" s="48">
        <v>0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9">
        <f>SUM(C10:N10)</f>
        <v>0</v>
      </c>
    </row>
    <row r="11" spans="2:15" ht="19.5" customHeight="1" x14ac:dyDescent="0.3">
      <c r="B11" s="78" t="s">
        <v>121</v>
      </c>
      <c r="C11" s="53">
        <f t="shared" ref="C11:N11" si="1">SUM(C8:C10)</f>
        <v>13300000</v>
      </c>
      <c r="D11" s="53">
        <f t="shared" si="1"/>
        <v>13900000</v>
      </c>
      <c r="E11" s="53">
        <f t="shared" si="1"/>
        <v>14150000</v>
      </c>
      <c r="F11" s="53">
        <f t="shared" si="1"/>
        <v>14800000</v>
      </c>
      <c r="G11" s="53">
        <f t="shared" si="1"/>
        <v>15800000</v>
      </c>
      <c r="H11" s="53">
        <f t="shared" si="1"/>
        <v>15650000</v>
      </c>
      <c r="I11" s="53">
        <f t="shared" si="1"/>
        <v>16500000</v>
      </c>
      <c r="J11" s="53">
        <f t="shared" si="1"/>
        <v>17350000</v>
      </c>
      <c r="K11" s="53">
        <f t="shared" si="1"/>
        <v>0</v>
      </c>
      <c r="L11" s="53">
        <f t="shared" si="1"/>
        <v>0</v>
      </c>
      <c r="M11" s="53">
        <f t="shared" si="1"/>
        <v>0</v>
      </c>
      <c r="N11" s="53">
        <f t="shared" si="1"/>
        <v>0</v>
      </c>
      <c r="O11" s="42">
        <f>SUM(C11:N11)</f>
        <v>121450000</v>
      </c>
    </row>
    <row r="12" spans="2:15" ht="19.5" customHeight="1" x14ac:dyDescent="0.3">
      <c r="B12" s="111" t="s">
        <v>122</v>
      </c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1"/>
    </row>
    <row r="13" spans="2:15" ht="18" customHeight="1" x14ac:dyDescent="0.3">
      <c r="B13" s="47" t="s">
        <v>123</v>
      </c>
      <c r="C13" s="79">
        <f>'💸 HPP &amp; Biaya'!C10</f>
        <v>7180000</v>
      </c>
      <c r="D13" s="79">
        <f>'💸 HPP &amp; Biaya'!D10</f>
        <v>7600000</v>
      </c>
      <c r="E13" s="79">
        <f>'💸 HPP &amp; Biaya'!E10</f>
        <v>7390000</v>
      </c>
      <c r="F13" s="79">
        <f>'💸 HPP &amp; Biaya'!F10</f>
        <v>7920000</v>
      </c>
      <c r="G13" s="79">
        <f>'💸 HPP &amp; Biaya'!G10</f>
        <v>8440000</v>
      </c>
      <c r="H13" s="79">
        <f>'💸 HPP &amp; Biaya'!H10</f>
        <v>8230000</v>
      </c>
      <c r="I13" s="79">
        <f>'💸 HPP &amp; Biaya'!I10</f>
        <v>8655000</v>
      </c>
      <c r="J13" s="79">
        <f>'💸 HPP &amp; Biaya'!J10</f>
        <v>8975000</v>
      </c>
      <c r="K13" s="79">
        <f>'💸 HPP &amp; Biaya'!K10</f>
        <v>0</v>
      </c>
      <c r="L13" s="79">
        <f>'💸 HPP &amp; Biaya'!L10</f>
        <v>0</v>
      </c>
      <c r="M13" s="79">
        <f>'💸 HPP &amp; Biaya'!M10</f>
        <v>0</v>
      </c>
      <c r="N13" s="79">
        <f>'💸 HPP &amp; Biaya'!N10</f>
        <v>0</v>
      </c>
      <c r="O13" s="55">
        <f>SUM(C13:N13)</f>
        <v>64390000</v>
      </c>
    </row>
    <row r="14" spans="2:15" ht="18" customHeight="1" x14ac:dyDescent="0.3">
      <c r="B14" s="56" t="s">
        <v>124</v>
      </c>
      <c r="C14" s="79">
        <f>'💸 HPP &amp; Biaya'!C21</f>
        <v>4780000</v>
      </c>
      <c r="D14" s="79">
        <f>'💸 HPP &amp; Biaya'!D21</f>
        <v>4820000</v>
      </c>
      <c r="E14" s="79">
        <f>'💸 HPP &amp; Biaya'!E21</f>
        <v>4855000</v>
      </c>
      <c r="F14" s="79">
        <f>'💸 HPP &amp; Biaya'!F21</f>
        <v>4930000</v>
      </c>
      <c r="G14" s="79">
        <f>'💸 HPP &amp; Biaya'!G21</f>
        <v>5000000</v>
      </c>
      <c r="H14" s="79">
        <f>'💸 HPP &amp; Biaya'!H21</f>
        <v>5035000</v>
      </c>
      <c r="I14" s="79">
        <f>'💸 HPP &amp; Biaya'!I21</f>
        <v>5080000</v>
      </c>
      <c r="J14" s="79">
        <f>'💸 HPP &amp; Biaya'!J21</f>
        <v>5150000</v>
      </c>
      <c r="K14" s="79">
        <f>'💸 HPP &amp; Biaya'!K21</f>
        <v>0</v>
      </c>
      <c r="L14" s="79">
        <f>'💸 HPP &amp; Biaya'!L21</f>
        <v>0</v>
      </c>
      <c r="M14" s="79">
        <f>'💸 HPP &amp; Biaya'!M21</f>
        <v>0</v>
      </c>
      <c r="N14" s="79">
        <f>'💸 HPP &amp; Biaya'!N21</f>
        <v>0</v>
      </c>
      <c r="O14" s="55">
        <f>SUM(C14:N14)</f>
        <v>39650000</v>
      </c>
    </row>
    <row r="15" spans="2:15" ht="18" customHeight="1" x14ac:dyDescent="0.3">
      <c r="B15" s="47" t="s">
        <v>125</v>
      </c>
      <c r="C15" s="48">
        <v>250000</v>
      </c>
      <c r="D15" s="48">
        <v>250000</v>
      </c>
      <c r="E15" s="48">
        <v>300000</v>
      </c>
      <c r="F15" s="48">
        <v>300000</v>
      </c>
      <c r="G15" s="48">
        <v>350000</v>
      </c>
      <c r="H15" s="48">
        <v>350000</v>
      </c>
      <c r="I15" s="48">
        <v>400000</v>
      </c>
      <c r="J15" s="48">
        <v>400000</v>
      </c>
      <c r="K15" s="48">
        <v>0</v>
      </c>
      <c r="L15" s="48">
        <v>0</v>
      </c>
      <c r="M15" s="48">
        <v>0</v>
      </c>
      <c r="N15" s="48">
        <v>0</v>
      </c>
      <c r="O15" s="55">
        <f>SUM(C15:N15)</f>
        <v>2600000</v>
      </c>
    </row>
    <row r="16" spans="2:15" ht="18" customHeight="1" x14ac:dyDescent="0.3">
      <c r="B16" s="56" t="s">
        <v>126</v>
      </c>
      <c r="C16" s="48">
        <v>800000</v>
      </c>
      <c r="D16" s="48">
        <v>800000</v>
      </c>
      <c r="E16" s="48">
        <v>900000</v>
      </c>
      <c r="F16" s="48">
        <v>900000</v>
      </c>
      <c r="G16" s="48">
        <v>1000000</v>
      </c>
      <c r="H16" s="48">
        <v>1000000</v>
      </c>
      <c r="I16" s="48">
        <v>1100000</v>
      </c>
      <c r="J16" s="48">
        <v>1100000</v>
      </c>
      <c r="K16" s="48">
        <v>0</v>
      </c>
      <c r="L16" s="48">
        <v>0</v>
      </c>
      <c r="M16" s="48">
        <v>0</v>
      </c>
      <c r="N16" s="48">
        <v>0</v>
      </c>
      <c r="O16" s="55">
        <f>SUM(C16:N16)</f>
        <v>7600000</v>
      </c>
    </row>
    <row r="17" spans="2:15" ht="19.5" customHeight="1" x14ac:dyDescent="0.3">
      <c r="B17" s="57" t="s">
        <v>127</v>
      </c>
      <c r="C17" s="58">
        <f t="shared" ref="C17:N17" si="2">SUM(C13:C16)</f>
        <v>13010000</v>
      </c>
      <c r="D17" s="58">
        <f t="shared" si="2"/>
        <v>13470000</v>
      </c>
      <c r="E17" s="58">
        <f t="shared" si="2"/>
        <v>13445000</v>
      </c>
      <c r="F17" s="58">
        <f t="shared" si="2"/>
        <v>14050000</v>
      </c>
      <c r="G17" s="58">
        <f t="shared" si="2"/>
        <v>14790000</v>
      </c>
      <c r="H17" s="58">
        <f t="shared" si="2"/>
        <v>14615000</v>
      </c>
      <c r="I17" s="58">
        <f t="shared" si="2"/>
        <v>15235000</v>
      </c>
      <c r="J17" s="58">
        <f t="shared" si="2"/>
        <v>15625000</v>
      </c>
      <c r="K17" s="58">
        <f t="shared" si="2"/>
        <v>0</v>
      </c>
      <c r="L17" s="58">
        <f t="shared" si="2"/>
        <v>0</v>
      </c>
      <c r="M17" s="58">
        <f t="shared" si="2"/>
        <v>0</v>
      </c>
      <c r="N17" s="58">
        <f t="shared" si="2"/>
        <v>0</v>
      </c>
      <c r="O17" s="59">
        <f>SUM(C17:N17)</f>
        <v>114240000</v>
      </c>
    </row>
    <row r="18" spans="2:15" ht="21.75" customHeight="1" x14ac:dyDescent="0.3">
      <c r="B18" s="80" t="s">
        <v>128</v>
      </c>
      <c r="C18" s="81">
        <f>C6+C11-C17</f>
        <v>5290000</v>
      </c>
      <c r="D18" s="81">
        <f t="shared" ref="D18:N18" si="3">C18+D11-D17</f>
        <v>5720000</v>
      </c>
      <c r="E18" s="81">
        <f t="shared" si="3"/>
        <v>6425000</v>
      </c>
      <c r="F18" s="81">
        <f t="shared" si="3"/>
        <v>7175000</v>
      </c>
      <c r="G18" s="81">
        <f t="shared" si="3"/>
        <v>8185000</v>
      </c>
      <c r="H18" s="81">
        <f t="shared" si="3"/>
        <v>9220000</v>
      </c>
      <c r="I18" s="81">
        <f t="shared" si="3"/>
        <v>10485000</v>
      </c>
      <c r="J18" s="81">
        <f t="shared" si="3"/>
        <v>12210000</v>
      </c>
      <c r="K18" s="81">
        <f t="shared" si="3"/>
        <v>12210000</v>
      </c>
      <c r="L18" s="81">
        <f t="shared" si="3"/>
        <v>12210000</v>
      </c>
      <c r="M18" s="81">
        <f t="shared" si="3"/>
        <v>12210000</v>
      </c>
      <c r="N18" s="81">
        <f t="shared" si="3"/>
        <v>12210000</v>
      </c>
      <c r="O18" s="81">
        <f>N18</f>
        <v>12210000</v>
      </c>
    </row>
    <row r="19" spans="2:15" ht="31.5" customHeight="1" x14ac:dyDescent="0.3">
      <c r="B19" s="112" t="s">
        <v>129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</row>
    <row r="20" spans="2:15" ht="18" customHeight="1" x14ac:dyDescent="0.3">
      <c r="B20" s="113" t="s">
        <v>130</v>
      </c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</row>
  </sheetData>
  <mergeCells count="7">
    <mergeCell ref="B19:N19"/>
    <mergeCell ref="B20:N20"/>
    <mergeCell ref="B2:N2"/>
    <mergeCell ref="B3:N3"/>
    <mergeCell ref="B4:N4"/>
    <mergeCell ref="B7:N7"/>
    <mergeCell ref="B12:N12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A1B9A"/>
  </sheetPr>
  <dimension ref="B1:N34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8.6640625" defaultRowHeight="14.4" x14ac:dyDescent="0.3"/>
  <cols>
    <col min="1" max="1" width="2" customWidth="1"/>
    <col min="2" max="2" width="5" customWidth="1"/>
    <col min="3" max="3" width="22" customWidth="1"/>
    <col min="4" max="4" width="14" customWidth="1"/>
    <col min="5" max="5" width="15" customWidth="1"/>
    <col min="6" max="6" width="14" customWidth="1"/>
    <col min="7" max="7" width="12" customWidth="1"/>
    <col min="8" max="8" width="15" customWidth="1"/>
  </cols>
  <sheetData>
    <row r="1" spans="2:14" ht="7.5" customHeight="1" x14ac:dyDescent="0.3"/>
    <row r="2" spans="2:14" ht="34.5" customHeight="1" x14ac:dyDescent="0.3">
      <c r="B2" s="114" t="s">
        <v>131</v>
      </c>
      <c r="C2" s="114"/>
      <c r="D2" s="114"/>
      <c r="E2" s="114"/>
      <c r="F2" s="114"/>
      <c r="G2" s="114"/>
      <c r="H2" s="114"/>
    </row>
    <row r="3" spans="2:14" ht="21.75" customHeight="1" x14ac:dyDescent="0.3">
      <c r="B3" s="102" t="s">
        <v>132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2:14" ht="21.75" customHeight="1" x14ac:dyDescent="0.3">
      <c r="B4" s="110" t="s">
        <v>133</v>
      </c>
      <c r="C4" s="110"/>
      <c r="D4" s="110"/>
      <c r="E4" s="110"/>
      <c r="F4" s="110"/>
      <c r="G4" s="110"/>
      <c r="H4" s="110"/>
    </row>
    <row r="5" spans="2:14" ht="21.75" customHeight="1" x14ac:dyDescent="0.3">
      <c r="B5" s="82" t="s">
        <v>91</v>
      </c>
      <c r="C5" s="82" t="s">
        <v>134</v>
      </c>
      <c r="D5" s="82" t="s">
        <v>135</v>
      </c>
      <c r="E5" s="82" t="s">
        <v>136</v>
      </c>
      <c r="F5" s="82" t="s">
        <v>137</v>
      </c>
      <c r="G5" s="82" t="s">
        <v>138</v>
      </c>
      <c r="H5" s="82" t="s">
        <v>139</v>
      </c>
    </row>
    <row r="6" spans="2:14" ht="19.5" customHeight="1" x14ac:dyDescent="0.3">
      <c r="B6" s="66">
        <v>1</v>
      </c>
      <c r="C6" s="47" t="s">
        <v>140</v>
      </c>
      <c r="D6" s="67" t="s">
        <v>141</v>
      </c>
      <c r="E6" s="48">
        <v>850000</v>
      </c>
      <c r="F6" s="67" t="s">
        <v>142</v>
      </c>
      <c r="G6" s="67" t="s">
        <v>143</v>
      </c>
      <c r="H6" s="49">
        <f t="shared" ref="H6:H15" si="0">IF(G6="Lunas",0,E6)</f>
        <v>850000</v>
      </c>
    </row>
    <row r="7" spans="2:14" ht="19.5" customHeight="1" x14ac:dyDescent="0.3">
      <c r="B7" s="83">
        <v>2</v>
      </c>
      <c r="C7" s="50" t="s">
        <v>144</v>
      </c>
      <c r="D7" s="67" t="s">
        <v>145</v>
      </c>
      <c r="E7" s="48">
        <v>1200000</v>
      </c>
      <c r="F7" s="67" t="s">
        <v>146</v>
      </c>
      <c r="G7" s="67" t="s">
        <v>143</v>
      </c>
      <c r="H7" s="49">
        <f t="shared" si="0"/>
        <v>1200000</v>
      </c>
    </row>
    <row r="8" spans="2:14" ht="19.5" customHeight="1" x14ac:dyDescent="0.3">
      <c r="B8" s="66">
        <v>3</v>
      </c>
      <c r="C8" s="47" t="s">
        <v>147</v>
      </c>
      <c r="D8" s="67" t="s">
        <v>148</v>
      </c>
      <c r="E8" s="48">
        <v>500000</v>
      </c>
      <c r="F8" s="67" t="s">
        <v>149</v>
      </c>
      <c r="G8" s="67" t="s">
        <v>150</v>
      </c>
      <c r="H8" s="49">
        <f t="shared" si="0"/>
        <v>0</v>
      </c>
    </row>
    <row r="9" spans="2:14" ht="18" customHeight="1" x14ac:dyDescent="0.3">
      <c r="B9" s="71">
        <v>4</v>
      </c>
      <c r="C9" s="72"/>
      <c r="D9" s="67"/>
      <c r="E9" s="48">
        <v>0</v>
      </c>
      <c r="F9" s="67"/>
      <c r="G9" s="67" t="s">
        <v>143</v>
      </c>
      <c r="H9" s="49">
        <f t="shared" si="0"/>
        <v>0</v>
      </c>
    </row>
    <row r="10" spans="2:14" ht="18" customHeight="1" x14ac:dyDescent="0.3">
      <c r="B10" s="71">
        <v>5</v>
      </c>
      <c r="C10" s="72"/>
      <c r="D10" s="67"/>
      <c r="E10" s="48">
        <v>0</v>
      </c>
      <c r="F10" s="67"/>
      <c r="G10" s="67" t="s">
        <v>143</v>
      </c>
      <c r="H10" s="49">
        <f t="shared" si="0"/>
        <v>0</v>
      </c>
    </row>
    <row r="11" spans="2:14" ht="18" customHeight="1" x14ac:dyDescent="0.3">
      <c r="B11" s="71">
        <v>6</v>
      </c>
      <c r="C11" s="72"/>
      <c r="D11" s="67"/>
      <c r="E11" s="48">
        <v>0</v>
      </c>
      <c r="F11" s="67"/>
      <c r="G11" s="67" t="s">
        <v>143</v>
      </c>
      <c r="H11" s="49">
        <f t="shared" si="0"/>
        <v>0</v>
      </c>
    </row>
    <row r="12" spans="2:14" ht="18" customHeight="1" x14ac:dyDescent="0.3">
      <c r="B12" s="71">
        <v>7</v>
      </c>
      <c r="C12" s="72"/>
      <c r="D12" s="67"/>
      <c r="E12" s="48">
        <v>0</v>
      </c>
      <c r="F12" s="67"/>
      <c r="G12" s="67" t="s">
        <v>143</v>
      </c>
      <c r="H12" s="49">
        <f t="shared" si="0"/>
        <v>0</v>
      </c>
    </row>
    <row r="13" spans="2:14" ht="18" customHeight="1" x14ac:dyDescent="0.3">
      <c r="B13" s="71">
        <v>8</v>
      </c>
      <c r="C13" s="72"/>
      <c r="D13" s="67"/>
      <c r="E13" s="48">
        <v>0</v>
      </c>
      <c r="F13" s="67"/>
      <c r="G13" s="67" t="s">
        <v>143</v>
      </c>
      <c r="H13" s="49">
        <f t="shared" si="0"/>
        <v>0</v>
      </c>
    </row>
    <row r="14" spans="2:14" ht="18" customHeight="1" x14ac:dyDescent="0.3">
      <c r="B14" s="71">
        <v>9</v>
      </c>
      <c r="C14" s="72"/>
      <c r="D14" s="67"/>
      <c r="E14" s="48">
        <v>0</v>
      </c>
      <c r="F14" s="67"/>
      <c r="G14" s="67" t="s">
        <v>143</v>
      </c>
      <c r="H14" s="49">
        <f t="shared" si="0"/>
        <v>0</v>
      </c>
    </row>
    <row r="15" spans="2:14" ht="18" customHeight="1" x14ac:dyDescent="0.3">
      <c r="B15" s="71">
        <v>10</v>
      </c>
      <c r="C15" s="72"/>
      <c r="D15" s="67"/>
      <c r="E15" s="48">
        <v>0</v>
      </c>
      <c r="F15" s="67"/>
      <c r="G15" s="67" t="s">
        <v>143</v>
      </c>
      <c r="H15" s="49">
        <f t="shared" si="0"/>
        <v>0</v>
      </c>
    </row>
    <row r="16" spans="2:14" ht="21.75" customHeight="1" x14ac:dyDescent="0.3">
      <c r="B16" s="115" t="s">
        <v>151</v>
      </c>
      <c r="C16" s="115"/>
      <c r="D16" s="115"/>
      <c r="E16" s="115"/>
      <c r="F16" s="115"/>
      <c r="G16" s="115"/>
      <c r="H16" s="42">
        <f>SUM(H6:H15)</f>
        <v>2050000</v>
      </c>
    </row>
    <row r="18" spans="2:8" ht="21.75" customHeight="1" x14ac:dyDescent="0.3">
      <c r="B18" s="111" t="s">
        <v>152</v>
      </c>
      <c r="C18" s="111"/>
      <c r="D18" s="111"/>
      <c r="E18" s="111"/>
      <c r="F18" s="111"/>
      <c r="G18" s="111"/>
      <c r="H18" s="111"/>
    </row>
    <row r="19" spans="2:8" ht="21.75" customHeight="1" x14ac:dyDescent="0.3">
      <c r="B19" s="84" t="s">
        <v>91</v>
      </c>
      <c r="C19" s="84" t="s">
        <v>153</v>
      </c>
      <c r="D19" s="84" t="s">
        <v>135</v>
      </c>
      <c r="E19" s="84" t="s">
        <v>154</v>
      </c>
      <c r="F19" s="84" t="s">
        <v>137</v>
      </c>
      <c r="G19" s="84" t="s">
        <v>138</v>
      </c>
      <c r="H19" s="84" t="s">
        <v>155</v>
      </c>
    </row>
    <row r="20" spans="2:8" ht="19.5" customHeight="1" x14ac:dyDescent="0.3">
      <c r="B20" s="66">
        <v>1</v>
      </c>
      <c r="C20" s="47" t="s">
        <v>156</v>
      </c>
      <c r="D20" s="67" t="s">
        <v>157</v>
      </c>
      <c r="E20" s="48">
        <v>3000000</v>
      </c>
      <c r="F20" s="67" t="s">
        <v>158</v>
      </c>
      <c r="G20" s="67" t="s">
        <v>143</v>
      </c>
      <c r="H20" s="55">
        <f t="shared" ref="H20:H29" si="1">IF(G20="Lunas",0,E20)</f>
        <v>3000000</v>
      </c>
    </row>
    <row r="21" spans="2:8" ht="19.5" customHeight="1" x14ac:dyDescent="0.3">
      <c r="B21" s="85">
        <v>2</v>
      </c>
      <c r="C21" s="56" t="s">
        <v>159</v>
      </c>
      <c r="D21" s="67" t="s">
        <v>160</v>
      </c>
      <c r="E21" s="48">
        <v>750000</v>
      </c>
      <c r="F21" s="67" t="s">
        <v>161</v>
      </c>
      <c r="G21" s="67" t="s">
        <v>143</v>
      </c>
      <c r="H21" s="55">
        <f t="shared" si="1"/>
        <v>750000</v>
      </c>
    </row>
    <row r="22" spans="2:8" ht="19.5" customHeight="1" x14ac:dyDescent="0.3">
      <c r="B22" s="66">
        <v>3</v>
      </c>
      <c r="C22" s="47" t="s">
        <v>162</v>
      </c>
      <c r="D22" s="67" t="s">
        <v>163</v>
      </c>
      <c r="E22" s="48">
        <v>1500000</v>
      </c>
      <c r="F22" s="67" t="s">
        <v>164</v>
      </c>
      <c r="G22" s="67" t="s">
        <v>150</v>
      </c>
      <c r="H22" s="55">
        <f t="shared" si="1"/>
        <v>0</v>
      </c>
    </row>
    <row r="23" spans="2:8" ht="18" customHeight="1" x14ac:dyDescent="0.3">
      <c r="B23" s="71">
        <v>4</v>
      </c>
      <c r="C23" s="72"/>
      <c r="D23" s="67"/>
      <c r="E23" s="48">
        <v>0</v>
      </c>
      <c r="F23" s="67"/>
      <c r="G23" s="67" t="s">
        <v>143</v>
      </c>
      <c r="H23" s="55">
        <f t="shared" si="1"/>
        <v>0</v>
      </c>
    </row>
    <row r="24" spans="2:8" ht="18" customHeight="1" x14ac:dyDescent="0.3">
      <c r="B24" s="71">
        <v>5</v>
      </c>
      <c r="C24" s="72"/>
      <c r="D24" s="67"/>
      <c r="E24" s="48">
        <v>0</v>
      </c>
      <c r="F24" s="67"/>
      <c r="G24" s="67" t="s">
        <v>143</v>
      </c>
      <c r="H24" s="55">
        <f t="shared" si="1"/>
        <v>0</v>
      </c>
    </row>
    <row r="25" spans="2:8" ht="18" customHeight="1" x14ac:dyDescent="0.3">
      <c r="B25" s="71">
        <v>6</v>
      </c>
      <c r="C25" s="72"/>
      <c r="D25" s="67"/>
      <c r="E25" s="48">
        <v>0</v>
      </c>
      <c r="F25" s="67"/>
      <c r="G25" s="67" t="s">
        <v>143</v>
      </c>
      <c r="H25" s="55">
        <f t="shared" si="1"/>
        <v>0</v>
      </c>
    </row>
    <row r="26" spans="2:8" ht="18" customHeight="1" x14ac:dyDescent="0.3">
      <c r="B26" s="71">
        <v>7</v>
      </c>
      <c r="C26" s="72"/>
      <c r="D26" s="67"/>
      <c r="E26" s="48">
        <v>0</v>
      </c>
      <c r="F26" s="67"/>
      <c r="G26" s="67" t="s">
        <v>143</v>
      </c>
      <c r="H26" s="55">
        <f t="shared" si="1"/>
        <v>0</v>
      </c>
    </row>
    <row r="27" spans="2:8" ht="18" customHeight="1" x14ac:dyDescent="0.3">
      <c r="B27" s="71">
        <v>8</v>
      </c>
      <c r="C27" s="72"/>
      <c r="D27" s="67"/>
      <c r="E27" s="48">
        <v>0</v>
      </c>
      <c r="F27" s="67"/>
      <c r="G27" s="67" t="s">
        <v>143</v>
      </c>
      <c r="H27" s="55">
        <f t="shared" si="1"/>
        <v>0</v>
      </c>
    </row>
    <row r="28" spans="2:8" ht="18" customHeight="1" x14ac:dyDescent="0.3">
      <c r="B28" s="71">
        <v>9</v>
      </c>
      <c r="C28" s="72"/>
      <c r="D28" s="67"/>
      <c r="E28" s="48">
        <v>0</v>
      </c>
      <c r="F28" s="67"/>
      <c r="G28" s="67" t="s">
        <v>143</v>
      </c>
      <c r="H28" s="55">
        <f t="shared" si="1"/>
        <v>0</v>
      </c>
    </row>
    <row r="29" spans="2:8" ht="18" customHeight="1" x14ac:dyDescent="0.3">
      <c r="B29" s="71">
        <v>10</v>
      </c>
      <c r="C29" s="72"/>
      <c r="D29" s="67"/>
      <c r="E29" s="48">
        <v>0</v>
      </c>
      <c r="F29" s="67"/>
      <c r="G29" s="67" t="s">
        <v>143</v>
      </c>
      <c r="H29" s="55">
        <f t="shared" si="1"/>
        <v>0</v>
      </c>
    </row>
    <row r="30" spans="2:8" ht="21.75" customHeight="1" x14ac:dyDescent="0.3">
      <c r="B30" s="116" t="s">
        <v>165</v>
      </c>
      <c r="C30" s="116"/>
      <c r="D30" s="116"/>
      <c r="E30" s="116"/>
      <c r="F30" s="116"/>
      <c r="G30" s="116"/>
      <c r="H30" s="59">
        <f>SUM(H20:H29)</f>
        <v>3750000</v>
      </c>
    </row>
    <row r="32" spans="2:8" ht="24" customHeight="1" x14ac:dyDescent="0.3">
      <c r="B32" s="117" t="s">
        <v>166</v>
      </c>
      <c r="C32" s="117"/>
      <c r="D32" s="117"/>
      <c r="E32" s="117"/>
      <c r="F32" s="117"/>
      <c r="G32" s="117"/>
      <c r="H32" s="86">
        <f>H16-H30</f>
        <v>-1700000</v>
      </c>
    </row>
    <row r="34" spans="2:8" ht="18" customHeight="1" x14ac:dyDescent="0.3">
      <c r="B34" s="118" t="s">
        <v>167</v>
      </c>
      <c r="C34" s="118"/>
      <c r="D34" s="118"/>
      <c r="E34" s="118"/>
      <c r="F34" s="118"/>
      <c r="G34" s="118"/>
      <c r="H34" s="118"/>
    </row>
  </sheetData>
  <mergeCells count="8">
    <mergeCell ref="B30:G30"/>
    <mergeCell ref="B32:G32"/>
    <mergeCell ref="B34:H34"/>
    <mergeCell ref="B2:H2"/>
    <mergeCell ref="B3:N3"/>
    <mergeCell ref="B4:H4"/>
    <mergeCell ref="B16:G16"/>
    <mergeCell ref="B18:H18"/>
  </mergeCells>
  <dataValidations count="1">
    <dataValidation type="list" allowBlank="1" sqref="G6:G15 G20:G29" xr:uid="{00000000-0002-0000-0600-000000000000}">
      <formula1>"Lunas,Belum Lunas"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65100"/>
  </sheetPr>
  <dimension ref="B1:F17"/>
  <sheetViews>
    <sheetView showGridLines="0" zoomScaleNormal="100" workbookViewId="0"/>
  </sheetViews>
  <sheetFormatPr defaultColWidth="8.6640625" defaultRowHeight="14.4" x14ac:dyDescent="0.3"/>
  <cols>
    <col min="1" max="1" width="2" customWidth="1"/>
    <col min="2" max="2" width="34" customWidth="1"/>
    <col min="3" max="3" width="18" customWidth="1"/>
    <col min="4" max="4" width="3" customWidth="1"/>
    <col min="5" max="5" width="34" customWidth="1"/>
    <col min="6" max="6" width="18" customWidth="1"/>
  </cols>
  <sheetData>
    <row r="1" spans="2:6" ht="7.5" customHeight="1" x14ac:dyDescent="0.3"/>
    <row r="2" spans="2:6" ht="34.5" customHeight="1" x14ac:dyDescent="0.3">
      <c r="B2" s="119" t="s">
        <v>168</v>
      </c>
      <c r="C2" s="119"/>
      <c r="D2" s="119"/>
      <c r="E2" s="119"/>
      <c r="F2" s="119"/>
    </row>
    <row r="3" spans="2:6" ht="7.5" customHeight="1" x14ac:dyDescent="0.3"/>
    <row r="4" spans="2:6" ht="21.75" customHeight="1" x14ac:dyDescent="0.3">
      <c r="B4" s="120" t="s">
        <v>169</v>
      </c>
      <c r="C4" s="120"/>
      <c r="E4" s="121" t="s">
        <v>170</v>
      </c>
      <c r="F4" s="121"/>
    </row>
    <row r="5" spans="2:6" ht="30" customHeight="1" x14ac:dyDescent="0.3">
      <c r="B5" s="87" t="s">
        <v>171</v>
      </c>
      <c r="C5" s="48">
        <v>8000</v>
      </c>
      <c r="E5" s="88" t="s">
        <v>172</v>
      </c>
      <c r="F5" s="79">
        <f>'💸 HPP &amp; Biaya'!J14+'💸 HPP &amp; Biaya'!J15</f>
        <v>3500000</v>
      </c>
    </row>
    <row r="6" spans="2:6" ht="19.5" customHeight="1" x14ac:dyDescent="0.3">
      <c r="B6" s="87" t="s">
        <v>173</v>
      </c>
      <c r="C6" s="48">
        <v>500</v>
      </c>
      <c r="E6" s="89" t="s">
        <v>174</v>
      </c>
      <c r="F6" s="79">
        <f>C14</f>
        <v>29000.000000000004</v>
      </c>
    </row>
    <row r="7" spans="2:6" ht="19.5" customHeight="1" x14ac:dyDescent="0.3">
      <c r="B7" s="87" t="s">
        <v>175</v>
      </c>
      <c r="C7" s="48">
        <v>1500</v>
      </c>
      <c r="E7" s="89" t="s">
        <v>176</v>
      </c>
      <c r="F7" s="79">
        <f>C11</f>
        <v>20300</v>
      </c>
    </row>
    <row r="8" spans="2:6" ht="19.5" customHeight="1" x14ac:dyDescent="0.3">
      <c r="B8" s="87" t="s">
        <v>177</v>
      </c>
      <c r="C8" s="90">
        <v>500</v>
      </c>
      <c r="E8" s="91" t="s">
        <v>178</v>
      </c>
      <c r="F8" s="60">
        <f>F6-F7</f>
        <v>8700.0000000000036</v>
      </c>
    </row>
    <row r="9" spans="2:6" ht="19.5" customHeight="1" x14ac:dyDescent="0.3">
      <c r="B9" s="87" t="s">
        <v>179</v>
      </c>
      <c r="C9" s="79">
        <f>IFERROR('💸 HPP &amp; Biaya'!J21/C8,0)</f>
        <v>10300</v>
      </c>
    </row>
    <row r="10" spans="2:6" ht="24" customHeight="1" x14ac:dyDescent="0.3">
      <c r="B10" s="92" t="s">
        <v>180</v>
      </c>
      <c r="C10" s="55">
        <f>C5+C6+C7</f>
        <v>10000</v>
      </c>
      <c r="E10" s="62" t="s">
        <v>181</v>
      </c>
      <c r="F10" s="93">
        <f>IFERROR(F5/F8,0)</f>
        <v>402.2988505747125</v>
      </c>
    </row>
    <row r="11" spans="2:6" ht="24" customHeight="1" x14ac:dyDescent="0.3">
      <c r="B11" s="92" t="s">
        <v>182</v>
      </c>
      <c r="C11" s="55">
        <f>C10+C9</f>
        <v>20300</v>
      </c>
      <c r="E11" s="62" t="s">
        <v>183</v>
      </c>
      <c r="F11" s="94">
        <f>F10*F6</f>
        <v>11666666.666666664</v>
      </c>
    </row>
    <row r="13" spans="2:6" ht="24" customHeight="1" x14ac:dyDescent="0.3">
      <c r="B13" s="24" t="s">
        <v>184</v>
      </c>
      <c r="C13" s="95">
        <v>0.3</v>
      </c>
      <c r="E13" s="88" t="s">
        <v>185</v>
      </c>
      <c r="F13" s="96">
        <f>C8</f>
        <v>500</v>
      </c>
    </row>
    <row r="14" spans="2:6" ht="19.5" customHeight="1" x14ac:dyDescent="0.3">
      <c r="B14" s="52" t="s">
        <v>186</v>
      </c>
      <c r="C14" s="97">
        <f>IFERROR(C11/(1-C13),0)</f>
        <v>29000.000000000004</v>
      </c>
      <c r="E14" s="91" t="s">
        <v>187</v>
      </c>
      <c r="F14" s="98" t="str">
        <f>IF(C8&gt;=F10,"✅ Sudah Untung","⚠️ Belum BEP")</f>
        <v>✅ Sudah Untung</v>
      </c>
    </row>
    <row r="15" spans="2:6" ht="19.5" customHeight="1" x14ac:dyDescent="0.3">
      <c r="B15" s="87" t="s">
        <v>188</v>
      </c>
      <c r="C15" s="49">
        <f>C14-C11</f>
        <v>8700.0000000000036</v>
      </c>
    </row>
    <row r="17" spans="2:6" ht="30" customHeight="1" x14ac:dyDescent="0.3">
      <c r="B17" s="122" t="s">
        <v>189</v>
      </c>
      <c r="C17" s="122"/>
      <c r="D17" s="122"/>
      <c r="E17" s="122"/>
      <c r="F17" s="122"/>
    </row>
  </sheetData>
  <mergeCells count="4">
    <mergeCell ref="B2:F2"/>
    <mergeCell ref="B4:C4"/>
    <mergeCell ref="E4:F4"/>
    <mergeCell ref="B17:F17"/>
  </mergeCell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E9E9E"/>
  </sheetPr>
  <dimension ref="B1:C28"/>
  <sheetViews>
    <sheetView showGridLines="0" tabSelected="1" zoomScaleNormal="100" workbookViewId="0"/>
  </sheetViews>
  <sheetFormatPr defaultColWidth="8.6640625" defaultRowHeight="14.4" x14ac:dyDescent="0.3"/>
  <cols>
    <col min="1" max="1" width="2" customWidth="1"/>
    <col min="2" max="2" width="34" customWidth="1"/>
    <col min="3" max="3" width="55" customWidth="1"/>
  </cols>
  <sheetData>
    <row r="1" spans="2:3" ht="7.5" customHeight="1" x14ac:dyDescent="0.3"/>
    <row r="2" spans="2:3" ht="34.5" customHeight="1" x14ac:dyDescent="0.3">
      <c r="B2" s="1" t="s">
        <v>190</v>
      </c>
      <c r="C2" s="1"/>
    </row>
    <row r="3" spans="2:3" ht="9.75" customHeight="1" x14ac:dyDescent="0.3"/>
    <row r="4" spans="2:3" ht="19.5" customHeight="1" x14ac:dyDescent="0.3">
      <c r="B4" s="123" t="s">
        <v>191</v>
      </c>
      <c r="C4" s="123"/>
    </row>
    <row r="5" spans="2:3" ht="19.5" customHeight="1" x14ac:dyDescent="0.3">
      <c r="B5" s="76" t="s">
        <v>192</v>
      </c>
      <c r="C5" s="50" t="s">
        <v>193</v>
      </c>
    </row>
    <row r="6" spans="2:3" ht="19.5" customHeight="1" x14ac:dyDescent="0.3">
      <c r="B6" s="76" t="s">
        <v>194</v>
      </c>
      <c r="C6" s="50" t="s">
        <v>195</v>
      </c>
    </row>
    <row r="7" spans="2:3" ht="19.5" customHeight="1" x14ac:dyDescent="0.3">
      <c r="B7" s="76" t="s">
        <v>196</v>
      </c>
      <c r="C7" s="50" t="s">
        <v>197</v>
      </c>
    </row>
    <row r="8" spans="2:3" ht="19.5" customHeight="1" x14ac:dyDescent="0.3">
      <c r="B8" s="76" t="s">
        <v>198</v>
      </c>
      <c r="C8" s="50" t="s">
        <v>199</v>
      </c>
    </row>
    <row r="9" spans="2:3" ht="19.5" customHeight="1" x14ac:dyDescent="0.3">
      <c r="B9" s="123" t="s">
        <v>200</v>
      </c>
      <c r="C9" s="123"/>
    </row>
    <row r="10" spans="2:3" ht="19.5" customHeight="1" x14ac:dyDescent="0.3">
      <c r="B10" s="99" t="s">
        <v>201</v>
      </c>
      <c r="C10" s="47" t="s">
        <v>202</v>
      </c>
    </row>
    <row r="11" spans="2:3" ht="19.5" customHeight="1" x14ac:dyDescent="0.3">
      <c r="B11" s="99" t="s">
        <v>203</v>
      </c>
      <c r="C11" s="47" t="s">
        <v>204</v>
      </c>
    </row>
    <row r="12" spans="2:3" ht="19.5" customHeight="1" x14ac:dyDescent="0.3">
      <c r="B12" s="99" t="s">
        <v>205</v>
      </c>
      <c r="C12" s="47" t="s">
        <v>206</v>
      </c>
    </row>
    <row r="13" spans="2:3" ht="19.5" customHeight="1" x14ac:dyDescent="0.3">
      <c r="B13" s="99" t="s">
        <v>207</v>
      </c>
      <c r="C13" s="47" t="s">
        <v>208</v>
      </c>
    </row>
    <row r="14" spans="2:3" ht="19.5" customHeight="1" x14ac:dyDescent="0.3">
      <c r="B14" s="123" t="s">
        <v>209</v>
      </c>
      <c r="C14" s="123"/>
    </row>
    <row r="15" spans="2:3" ht="19.5" customHeight="1" x14ac:dyDescent="0.3">
      <c r="B15" s="99" t="s">
        <v>210</v>
      </c>
      <c r="C15" s="47" t="s">
        <v>211</v>
      </c>
    </row>
    <row r="16" spans="2:3" ht="19.5" customHeight="1" x14ac:dyDescent="0.3">
      <c r="B16" s="99" t="s">
        <v>212</v>
      </c>
      <c r="C16" s="47" t="s">
        <v>213</v>
      </c>
    </row>
    <row r="17" spans="2:3" ht="19.5" customHeight="1" x14ac:dyDescent="0.3">
      <c r="B17" s="99" t="s">
        <v>214</v>
      </c>
      <c r="C17" s="47" t="s">
        <v>215</v>
      </c>
    </row>
    <row r="18" spans="2:3" ht="19.5" customHeight="1" x14ac:dyDescent="0.3">
      <c r="B18" s="123" t="s">
        <v>216</v>
      </c>
      <c r="C18" s="123"/>
    </row>
    <row r="19" spans="2:3" ht="19.5" customHeight="1" x14ac:dyDescent="0.3">
      <c r="B19" s="99" t="s">
        <v>217</v>
      </c>
      <c r="C19" s="47" t="s">
        <v>218</v>
      </c>
    </row>
    <row r="20" spans="2:3" ht="19.5" customHeight="1" x14ac:dyDescent="0.3">
      <c r="B20" s="99" t="s">
        <v>219</v>
      </c>
      <c r="C20" s="47" t="s">
        <v>220</v>
      </c>
    </row>
    <row r="21" spans="2:3" ht="19.5" customHeight="1" x14ac:dyDescent="0.3">
      <c r="B21" s="99" t="s">
        <v>221</v>
      </c>
      <c r="C21" s="47" t="s">
        <v>222</v>
      </c>
    </row>
    <row r="22" spans="2:3" ht="6" customHeight="1" x14ac:dyDescent="0.3"/>
    <row r="23" spans="2:3" ht="25.5" customHeight="1" x14ac:dyDescent="0.3">
      <c r="B23" s="124" t="s">
        <v>223</v>
      </c>
      <c r="C23" s="124"/>
    </row>
    <row r="25" spans="2:3" ht="19.5" customHeight="1" x14ac:dyDescent="0.3">
      <c r="B25" s="125" t="s">
        <v>224</v>
      </c>
      <c r="C25" s="125"/>
    </row>
    <row r="26" spans="2:3" ht="19.5" customHeight="1" x14ac:dyDescent="0.3">
      <c r="B26" s="100" t="s">
        <v>225</v>
      </c>
      <c r="C26" s="101" t="s">
        <v>226</v>
      </c>
    </row>
    <row r="27" spans="2:3" ht="19.5" customHeight="1" x14ac:dyDescent="0.3">
      <c r="B27" s="100" t="s">
        <v>227</v>
      </c>
      <c r="C27" s="101" t="s">
        <v>228</v>
      </c>
    </row>
    <row r="28" spans="2:3" ht="19.5" customHeight="1" x14ac:dyDescent="0.3">
      <c r="B28" s="100" t="s">
        <v>229</v>
      </c>
      <c r="C28" s="101" t="s">
        <v>230</v>
      </c>
    </row>
  </sheetData>
  <mergeCells count="7">
    <mergeCell ref="B23:C23"/>
    <mergeCell ref="B25:C25"/>
    <mergeCell ref="B2:C2"/>
    <mergeCell ref="B4:C4"/>
    <mergeCell ref="B9:C9"/>
    <mergeCell ref="B14:C14"/>
    <mergeCell ref="B18:C1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🏠 Mulai Di Sini</vt:lpstr>
      <vt:lpstr>📊 Dashboard</vt:lpstr>
      <vt:lpstr>📈 Penjualan</vt:lpstr>
      <vt:lpstr>💸 HPP &amp; Biaya</vt:lpstr>
      <vt:lpstr>📦 Stok Barang</vt:lpstr>
      <vt:lpstr>💵 Arus Kas</vt:lpstr>
      <vt:lpstr>🧾 Piutang &amp; Hutang</vt:lpstr>
      <vt:lpstr>🎯 Hitung Harga Jual</vt:lpstr>
      <vt:lpstr>📋 Panduan</vt:lpstr>
      <vt:lpstr>'🎯 Hitung Harga Jual'!Print_Area</vt:lpstr>
      <vt:lpstr>'🏠 Mulai Di Sini'!Print_Area</vt:lpstr>
      <vt:lpstr>'💵 Arus Kas'!Print_Area</vt:lpstr>
      <vt:lpstr>'💸 HPP &amp; Biaya'!Print_Area</vt:lpstr>
      <vt:lpstr>'📈 Penjualan'!Print_Area</vt:lpstr>
      <vt:lpstr>'📊 Dashboard'!Print_Area</vt:lpstr>
      <vt:lpstr>'📋 Panduan'!Print_Area</vt:lpstr>
      <vt:lpstr>'📦 Stok Barang'!Print_Area</vt:lpstr>
      <vt:lpstr>'🧾 Piutang &amp; Hutang'!Print_Area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alafganigani@gmail.com</cp:lastModifiedBy>
  <cp:revision>0</cp:revision>
  <dcterms:created xsi:type="dcterms:W3CDTF">2026-08-19T01:10:28Z</dcterms:created>
  <dcterms:modified xsi:type="dcterms:W3CDTF">2026-09-11T15:22:33Z</dcterms:modified>
  <dc:language>en-US</dc:language>
</cp:coreProperties>
</file>